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23\OneDrive\Desktop\Artikel Jurnal\4. Jurnal UNTAR\7. Determinants of the Stock Selection, the Market Timing, and the Mutual Funds Size on the Mutual Funds Performance with The Covid-19 as Moderating Variable\"/>
    </mc:Choice>
  </mc:AlternateContent>
  <xr:revisionPtr revIDLastSave="0" documentId="13_ncr:1_{BC492FB4-EDF4-4D7E-830C-6FDDBD565A1C}" xr6:coauthVersionLast="47" xr6:coauthVersionMax="47" xr10:uidLastSave="{00000000-0000-0000-0000-000000000000}"/>
  <bookViews>
    <workbookView xWindow="-110" yWindow="-110" windowWidth="19420" windowHeight="10420" xr2:uid="{C21EAF9A-13EF-4373-891F-63F68A5A28D7}"/>
  </bookViews>
  <sheets>
    <sheet name="Raw Data" sheetId="1" r:id="rId1"/>
    <sheet name="Research Resul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9" i="1" l="1"/>
  <c r="C149" i="1"/>
  <c r="C126" i="1"/>
  <c r="C124" i="1"/>
  <c r="C106" i="1"/>
  <c r="C103" i="1"/>
  <c r="C83" i="1"/>
  <c r="C72" i="1"/>
  <c r="C37" i="1"/>
  <c r="C21" i="1"/>
  <c r="C11" i="1"/>
  <c r="C9" i="1"/>
  <c r="C187" i="1"/>
  <c r="C186" i="1"/>
  <c r="C180" i="1"/>
  <c r="C179" i="1"/>
  <c r="C175" i="1"/>
  <c r="C173" i="1"/>
  <c r="C172" i="1"/>
  <c r="C170" i="1"/>
  <c r="C167" i="1"/>
  <c r="C166" i="1"/>
  <c r="C164" i="1"/>
  <c r="C160" i="1"/>
  <c r="C155" i="1"/>
  <c r="C152" i="1"/>
  <c r="C142" i="1"/>
  <c r="C140" i="1"/>
  <c r="C139" i="1"/>
  <c r="C135" i="1"/>
  <c r="C133" i="1"/>
  <c r="C132" i="1"/>
  <c r="C130" i="1"/>
  <c r="C127" i="1"/>
  <c r="C122" i="1"/>
  <c r="C120" i="1"/>
  <c r="C119" i="1"/>
  <c r="C115" i="1"/>
  <c r="C112" i="1"/>
  <c r="C107" i="1"/>
  <c r="C101" i="1"/>
  <c r="C100" i="1"/>
  <c r="C99" i="1"/>
  <c r="C97" i="1"/>
  <c r="C95" i="1"/>
  <c r="C93" i="1"/>
  <c r="C92" i="1"/>
  <c r="C86" i="1"/>
  <c r="C85" i="1"/>
  <c r="C79" i="1"/>
  <c r="C78" i="1"/>
  <c r="C65" i="1"/>
  <c r="C60" i="1"/>
  <c r="C58" i="1"/>
  <c r="C57" i="1"/>
  <c r="C52" i="1"/>
  <c r="C51" i="1"/>
  <c r="C49" i="1"/>
  <c r="C47" i="1"/>
  <c r="C45" i="1"/>
  <c r="C44" i="1"/>
  <c r="C38" i="1"/>
  <c r="C30" i="1"/>
  <c r="C28" i="1"/>
  <c r="C26" i="1"/>
  <c r="C25" i="1"/>
  <c r="C23" i="1"/>
  <c r="C19" i="1"/>
  <c r="C18" i="1"/>
  <c r="C14" i="1"/>
  <c r="C12" i="1"/>
</calcChain>
</file>

<file path=xl/sharedStrings.xml><?xml version="1.0" encoding="utf-8"?>
<sst xmlns="http://schemas.openxmlformats.org/spreadsheetml/2006/main" count="203" uniqueCount="42">
  <si>
    <t>Rp</t>
  </si>
  <si>
    <t>SS</t>
  </si>
  <si>
    <t>MT</t>
  </si>
  <si>
    <t>Size</t>
  </si>
  <si>
    <t>COV</t>
  </si>
  <si>
    <t>SSCOV</t>
  </si>
  <si>
    <t>MTCOV</t>
  </si>
  <si>
    <t>SizeCOV</t>
  </si>
  <si>
    <t>Architas Saham Utama</t>
  </si>
  <si>
    <t>Ashmore Dana Progresif Nusantara</t>
  </si>
  <si>
    <t>Bahana Dana Ekuitas Andalan Kelas G</t>
  </si>
  <si>
    <t>Batavia Dana Saham</t>
  </si>
  <si>
    <t>Batavia Dana Saham Optimal</t>
  </si>
  <si>
    <t>BNP Paribas Ekuitas</t>
  </si>
  <si>
    <t>BNP Paribas Infrastruktur Plus</t>
  </si>
  <si>
    <t>BNP Paribas Maxi Saham</t>
  </si>
  <si>
    <t>BNP Paribas Pesona</t>
  </si>
  <si>
    <t>BNP Paribas Solaris</t>
  </si>
  <si>
    <t>Eastspring Investments Alpha Navigator Kelas A</t>
  </si>
  <si>
    <t>Eastspring Investments Value Discovery Kelas A</t>
  </si>
  <si>
    <t>FWD Asset Dividend Yield Equity Fund</t>
  </si>
  <si>
    <t>Mandiri Investa Atraktif</t>
  </si>
  <si>
    <t>Mandiri Investa Cerdas Bangsa</t>
  </si>
  <si>
    <t>Mandiri Investa Equity ASEAN 5 Plus</t>
  </si>
  <si>
    <t>Mandiri Investa Equity Movement</t>
  </si>
  <si>
    <t>Mandiri Saham Atraktif Kelas A</t>
  </si>
  <si>
    <t>Manulife Dana Saham Kelas A</t>
  </si>
  <si>
    <t>Manulife Saham Andalan</t>
  </si>
  <si>
    <t>Panin Dana Maksima</t>
  </si>
  <si>
    <t>Schroder 90 Plus Equity Fund</t>
  </si>
  <si>
    <t>Schroder Dana Istimewa</t>
  </si>
  <si>
    <t>Schroder Dana Prestasi</t>
  </si>
  <si>
    <t>Schroder Dana Prestasi Plus</t>
  </si>
  <si>
    <t>Simas Saham Unggulan</t>
  </si>
  <si>
    <t>Syailendra Equity Opportunity Fund Kelas A</t>
  </si>
  <si>
    <t>Tram Consumption Plus Kelas A</t>
  </si>
  <si>
    <t>1. Chow Test</t>
  </si>
  <si>
    <t>2. Hausmann Test</t>
  </si>
  <si>
    <t>3. Multi-Regression Data Panel with Random Effect Model</t>
  </si>
  <si>
    <t>Year</t>
  </si>
  <si>
    <t xml:space="preserve">Mutual Funds </t>
  </si>
  <si>
    <t>1.       Research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</si>
</sst>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32821</xdr:colOff>
      <xdr:row>1</xdr:row>
      <xdr:rowOff>169929</xdr:rowOff>
    </xdr:from>
    <xdr:to>
      <xdr:col>11</xdr:col>
      <xdr:colOff>38836</xdr:colOff>
      <xdr:row>20</xdr:row>
      <xdr:rowOff>134155</xdr:rowOff>
    </xdr:to>
    <xdr:pic>
      <xdr:nvPicPr>
        <xdr:cNvPr id="3" name="image18.jpeg">
          <a:extLst>
            <a:ext uri="{FF2B5EF4-FFF2-40B4-BE49-F238E27FC236}">
              <a16:creationId xmlns:a16="http://schemas.microsoft.com/office/drawing/2014/main" id="{CE65A0CF-1186-4DCE-8044-9AECFC3B2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1835" y="357746"/>
          <a:ext cx="3046860" cy="3532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53662</xdr:colOff>
      <xdr:row>2</xdr:row>
      <xdr:rowOff>8944</xdr:rowOff>
    </xdr:from>
    <xdr:to>
      <xdr:col>4</xdr:col>
      <xdr:colOff>515351</xdr:colOff>
      <xdr:row>18</xdr:row>
      <xdr:rowOff>98380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7B3A82-147B-04A2-D3D8-47811B11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" y="384578"/>
          <a:ext cx="2894365" cy="3094506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152042</xdr:colOff>
      <xdr:row>1</xdr:row>
      <xdr:rowOff>80493</xdr:rowOff>
    </xdr:from>
    <xdr:to>
      <xdr:col>17</xdr:col>
      <xdr:colOff>32232</xdr:colOff>
      <xdr:row>22</xdr:row>
      <xdr:rowOff>11180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6D7D79-1513-AEBF-DF85-A5E1FC903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070" y="268310"/>
          <a:ext cx="2921035" cy="38748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5201-5B31-42B8-96E5-C9ABE0A75130}">
  <dimension ref="A1:L193"/>
  <sheetViews>
    <sheetView tabSelected="1" zoomScale="65" zoomScaleNormal="65" workbookViewId="0">
      <selection activeCell="A2" sqref="A2"/>
    </sheetView>
  </sheetViews>
  <sheetFormatPr defaultRowHeight="14.5" x14ac:dyDescent="0.35"/>
  <cols>
    <col min="1" max="1" width="38.81640625" style="2" customWidth="1"/>
    <col min="2" max="2" width="8.90625" style="9" customWidth="1"/>
    <col min="3" max="3" width="8" style="9" customWidth="1"/>
    <col min="4" max="10" width="8" style="2" customWidth="1"/>
  </cols>
  <sheetData>
    <row r="1" spans="1:10" x14ac:dyDescent="0.35">
      <c r="A1" s="3" t="s">
        <v>41</v>
      </c>
    </row>
    <row r="2" spans="1:10" x14ac:dyDescent="0.35">
      <c r="A2" s="7" t="s">
        <v>40</v>
      </c>
      <c r="B2" s="7" t="s">
        <v>39</v>
      </c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</row>
    <row r="3" spans="1:10" x14ac:dyDescent="0.35">
      <c r="A3" s="4" t="s">
        <v>8</v>
      </c>
      <c r="B3" s="5">
        <v>2021</v>
      </c>
      <c r="C3" s="10">
        <v>0.1079</v>
      </c>
      <c r="D3" s="11">
        <v>-7.7999999999999996E-3</v>
      </c>
      <c r="E3" s="11">
        <v>-2E-3</v>
      </c>
      <c r="F3" s="10">
        <v>59.192</v>
      </c>
      <c r="G3" s="11">
        <v>1</v>
      </c>
      <c r="H3" s="10">
        <v>-7.7999999999999996E-3</v>
      </c>
      <c r="I3" s="11">
        <v>-2E-3</v>
      </c>
      <c r="J3" s="11">
        <v>59.192</v>
      </c>
    </row>
    <row r="4" spans="1:10" x14ac:dyDescent="0.35">
      <c r="A4" s="4" t="s">
        <v>8</v>
      </c>
      <c r="B4" s="5">
        <v>2020</v>
      </c>
      <c r="C4" s="10">
        <v>-0.1176</v>
      </c>
      <c r="D4" s="11">
        <v>-7.3000000000000001E-3</v>
      </c>
      <c r="E4" s="11">
        <v>-2.9999999999999997E-4</v>
      </c>
      <c r="F4" s="10">
        <v>59.53</v>
      </c>
      <c r="G4" s="11">
        <v>1</v>
      </c>
      <c r="H4" s="10">
        <v>-7.3000000000000001E-3</v>
      </c>
      <c r="I4" s="11">
        <v>-2.9999999999999997E-4</v>
      </c>
      <c r="J4" s="11">
        <v>59.53</v>
      </c>
    </row>
    <row r="5" spans="1:10" x14ac:dyDescent="0.35">
      <c r="A5" s="4" t="s">
        <v>8</v>
      </c>
      <c r="B5" s="5">
        <v>2019</v>
      </c>
      <c r="C5" s="10">
        <v>-0.1885</v>
      </c>
      <c r="D5" s="11">
        <v>-3.2000000000000002E-3</v>
      </c>
      <c r="E5" s="11">
        <v>-1.1999999999999999E-3</v>
      </c>
      <c r="F5" s="10">
        <v>59.783000000000001</v>
      </c>
      <c r="G5" s="11">
        <v>0</v>
      </c>
      <c r="H5" s="10">
        <v>0</v>
      </c>
      <c r="I5" s="11">
        <v>0</v>
      </c>
      <c r="J5" s="11">
        <v>0</v>
      </c>
    </row>
    <row r="6" spans="1:10" x14ac:dyDescent="0.35">
      <c r="A6" s="4" t="s">
        <v>8</v>
      </c>
      <c r="B6" s="5">
        <v>2018</v>
      </c>
      <c r="C6" s="10">
        <v>8.0199999999999994E-2</v>
      </c>
      <c r="D6" s="11">
        <v>-1.01E-2</v>
      </c>
      <c r="E6" s="11">
        <v>2.8999999999999998E-3</v>
      </c>
      <c r="F6" s="10">
        <v>59.737000000000002</v>
      </c>
      <c r="G6" s="11">
        <v>0</v>
      </c>
      <c r="H6" s="10">
        <v>0</v>
      </c>
      <c r="I6" s="11">
        <v>0</v>
      </c>
      <c r="J6" s="11">
        <v>0</v>
      </c>
    </row>
    <row r="7" spans="1:10" ht="15.5" customHeight="1" x14ac:dyDescent="0.35">
      <c r="A7" s="4" t="s">
        <v>8</v>
      </c>
      <c r="B7" s="5">
        <v>2017</v>
      </c>
      <c r="C7" s="10">
        <v>2.53E-2</v>
      </c>
      <c r="D7" s="11">
        <v>1.6000000000000001E-3</v>
      </c>
      <c r="E7" s="11">
        <v>2.3E-3</v>
      </c>
      <c r="F7" s="10">
        <v>60.170999999999999</v>
      </c>
      <c r="G7" s="11">
        <v>0</v>
      </c>
      <c r="H7" s="10">
        <v>0</v>
      </c>
      <c r="I7" s="11">
        <v>0</v>
      </c>
      <c r="J7" s="11">
        <v>0</v>
      </c>
    </row>
    <row r="8" spans="1:10" x14ac:dyDescent="0.35">
      <c r="A8" s="4" t="s">
        <v>8</v>
      </c>
      <c r="B8" s="5">
        <v>2016</v>
      </c>
      <c r="C8" s="10">
        <v>7.2099999999999997E-2</v>
      </c>
      <c r="D8" s="11">
        <v>8.2199999999999995E-2</v>
      </c>
      <c r="E8" s="11">
        <v>0</v>
      </c>
      <c r="F8" s="10">
        <v>59.345999999999997</v>
      </c>
      <c r="G8" s="11">
        <v>0</v>
      </c>
      <c r="H8" s="10">
        <v>0</v>
      </c>
      <c r="I8" s="11">
        <v>0</v>
      </c>
      <c r="J8" s="11">
        <v>0</v>
      </c>
    </row>
    <row r="9" spans="1:10" x14ac:dyDescent="0.35">
      <c r="A9" s="4" t="s">
        <v>8</v>
      </c>
      <c r="B9" s="5">
        <v>2015</v>
      </c>
      <c r="C9" s="10">
        <f>-0.0193</f>
        <v>-1.9300000000000001E-2</v>
      </c>
      <c r="D9" s="11">
        <v>1.4200000000000001E-2</v>
      </c>
      <c r="E9" s="11">
        <v>1.1000000000000001E-3</v>
      </c>
      <c r="F9" s="10">
        <v>52.186999999999998</v>
      </c>
      <c r="G9" s="11">
        <v>0</v>
      </c>
      <c r="H9" s="10">
        <v>0</v>
      </c>
      <c r="I9" s="11">
        <v>0</v>
      </c>
      <c r="J9" s="11">
        <v>0</v>
      </c>
    </row>
    <row r="10" spans="1:10" x14ac:dyDescent="0.35">
      <c r="A10" s="4" t="s">
        <v>9</v>
      </c>
      <c r="B10" s="5">
        <v>2021</v>
      </c>
      <c r="C10" s="10">
        <v>0.1724</v>
      </c>
      <c r="D10" s="11">
        <v>0.1444</v>
      </c>
      <c r="E10" s="11">
        <v>0</v>
      </c>
      <c r="F10" s="10">
        <v>78.254999999999995</v>
      </c>
      <c r="G10" s="11">
        <v>1</v>
      </c>
      <c r="H10" s="10">
        <v>0.1444</v>
      </c>
      <c r="I10" s="11">
        <v>0</v>
      </c>
      <c r="J10" s="11">
        <v>78.254999999999995</v>
      </c>
    </row>
    <row r="11" spans="1:10" x14ac:dyDescent="0.35">
      <c r="A11" s="4" t="s">
        <v>9</v>
      </c>
      <c r="B11" s="5">
        <v>2020</v>
      </c>
      <c r="C11" s="10">
        <f>-0.1101</f>
        <v>-0.1101</v>
      </c>
      <c r="D11" s="11">
        <v>-0.15429999999999999</v>
      </c>
      <c r="E11" s="11">
        <v>6.1999999999999998E-3</v>
      </c>
      <c r="F11" s="10">
        <v>78.441000000000003</v>
      </c>
      <c r="G11" s="11">
        <v>1</v>
      </c>
      <c r="H11" s="10">
        <v>-0.15429999999999999</v>
      </c>
      <c r="I11" s="11">
        <v>6.1999999999999998E-3</v>
      </c>
      <c r="J11" s="11">
        <v>78.441000000000003</v>
      </c>
    </row>
    <row r="12" spans="1:10" x14ac:dyDescent="0.35">
      <c r="A12" s="4" t="s">
        <v>9</v>
      </c>
      <c r="B12" s="5">
        <v>2019</v>
      </c>
      <c r="C12" s="10">
        <f>-0.0285</f>
        <v>-2.8500000000000001E-2</v>
      </c>
      <c r="D12" s="11">
        <v>-7.5800000000000006E-2</v>
      </c>
      <c r="E12" s="11">
        <v>0</v>
      </c>
      <c r="F12" s="10">
        <v>78.153999999999996</v>
      </c>
      <c r="G12" s="11">
        <v>0</v>
      </c>
      <c r="H12" s="10">
        <v>0</v>
      </c>
      <c r="I12" s="11">
        <v>0</v>
      </c>
      <c r="J12" s="11">
        <v>0</v>
      </c>
    </row>
    <row r="13" spans="1:10" x14ac:dyDescent="0.35">
      <c r="A13" s="4" t="s">
        <v>9</v>
      </c>
      <c r="B13" s="5">
        <v>2018</v>
      </c>
      <c r="C13" s="10">
        <v>1.6E-2</v>
      </c>
      <c r="D13" s="11">
        <v>1.3599999999999999E-2</v>
      </c>
      <c r="E13" s="11">
        <v>3.2899999999999999E-2</v>
      </c>
      <c r="F13" s="10">
        <v>77.912000000000006</v>
      </c>
      <c r="G13" s="11">
        <v>0</v>
      </c>
      <c r="H13" s="10">
        <v>0</v>
      </c>
      <c r="I13" s="11">
        <v>0</v>
      </c>
      <c r="J13" s="11">
        <v>0</v>
      </c>
    </row>
    <row r="14" spans="1:10" x14ac:dyDescent="0.35">
      <c r="A14" s="4" t="s">
        <v>9</v>
      </c>
      <c r="B14" s="5">
        <v>2017</v>
      </c>
      <c r="C14" s="10">
        <f>-0.0064</f>
        <v>-6.4000000000000003E-3</v>
      </c>
      <c r="D14" s="11">
        <v>-3.5299999999999998E-2</v>
      </c>
      <c r="E14" s="11">
        <v>3.8800000000000001E-2</v>
      </c>
      <c r="F14" s="10">
        <v>75.12</v>
      </c>
      <c r="G14" s="11">
        <v>0</v>
      </c>
      <c r="H14" s="10">
        <v>0</v>
      </c>
      <c r="I14" s="11">
        <v>0</v>
      </c>
      <c r="J14" s="11">
        <v>0</v>
      </c>
    </row>
    <row r="15" spans="1:10" x14ac:dyDescent="0.35">
      <c r="A15" s="4" t="s">
        <v>9</v>
      </c>
      <c r="B15" s="5">
        <v>2016</v>
      </c>
      <c r="C15" s="10">
        <v>7.5399999999999995E-2</v>
      </c>
      <c r="D15" s="11">
        <v>-1.1000000000000001E-3</v>
      </c>
      <c r="E15" s="11">
        <v>2.63E-2</v>
      </c>
      <c r="F15" s="10">
        <v>79.180000000000007</v>
      </c>
      <c r="G15" s="11">
        <v>0</v>
      </c>
      <c r="H15" s="10">
        <v>0</v>
      </c>
      <c r="I15" s="11">
        <v>0</v>
      </c>
      <c r="J15" s="11">
        <v>0</v>
      </c>
    </row>
    <row r="16" spans="1:10" x14ac:dyDescent="0.35">
      <c r="A16" s="4" t="s">
        <v>9</v>
      </c>
      <c r="B16" s="5">
        <v>2015</v>
      </c>
      <c r="C16" s="10">
        <v>6.2399999999999997E-2</v>
      </c>
      <c r="D16" s="11">
        <v>-3.2500000000000001E-2</v>
      </c>
      <c r="E16" s="11">
        <v>6.5500000000000003E-2</v>
      </c>
      <c r="F16" s="10">
        <v>77.328999999999994</v>
      </c>
      <c r="G16" s="11">
        <v>0</v>
      </c>
      <c r="H16" s="10">
        <v>0</v>
      </c>
      <c r="I16" s="11">
        <v>0</v>
      </c>
      <c r="J16" s="11">
        <v>0</v>
      </c>
    </row>
    <row r="17" spans="1:10" x14ac:dyDescent="0.35">
      <c r="A17" s="4" t="s">
        <v>10</v>
      </c>
      <c r="B17" s="5">
        <v>2021</v>
      </c>
      <c r="C17" s="10">
        <v>0.183</v>
      </c>
      <c r="D17" s="11">
        <v>6.3299999999999995E-2</v>
      </c>
      <c r="E17" s="11">
        <v>0</v>
      </c>
      <c r="F17" s="10">
        <v>63.859000000000002</v>
      </c>
      <c r="G17" s="11">
        <v>1</v>
      </c>
      <c r="H17" s="10">
        <v>6.3299999999999995E-2</v>
      </c>
      <c r="I17" s="11">
        <v>0</v>
      </c>
      <c r="J17" s="11">
        <v>63.859000000000002</v>
      </c>
    </row>
    <row r="18" spans="1:10" x14ac:dyDescent="0.35">
      <c r="A18" s="4" t="s">
        <v>10</v>
      </c>
      <c r="B18" s="5">
        <v>2020</v>
      </c>
      <c r="C18" s="10">
        <f>-0.0931</f>
        <v>-9.3100000000000002E-2</v>
      </c>
      <c r="D18" s="11">
        <v>-2.7699999999999999E-2</v>
      </c>
      <c r="E18" s="11">
        <v>-1E-4</v>
      </c>
      <c r="F18" s="10">
        <v>64.700999999999993</v>
      </c>
      <c r="G18" s="11">
        <v>1</v>
      </c>
      <c r="H18" s="10">
        <v>-2.7699999999999999E-2</v>
      </c>
      <c r="I18" s="11">
        <v>-1E-4</v>
      </c>
      <c r="J18" s="11">
        <v>64.700999999999993</v>
      </c>
    </row>
    <row r="19" spans="1:10" x14ac:dyDescent="0.35">
      <c r="A19" s="4" t="s">
        <v>10</v>
      </c>
      <c r="B19" s="5">
        <v>2019</v>
      </c>
      <c r="C19" s="10">
        <f>-0.1377</f>
        <v>-0.13769999999999999</v>
      </c>
      <c r="D19" s="11">
        <v>-1.8599999999999998E-2</v>
      </c>
      <c r="E19" s="11">
        <v>1.5E-3</v>
      </c>
      <c r="F19" s="10">
        <v>65.966999999999999</v>
      </c>
      <c r="G19" s="11">
        <v>0</v>
      </c>
      <c r="H19" s="10">
        <v>0</v>
      </c>
      <c r="I19" s="11">
        <v>0</v>
      </c>
      <c r="J19" s="11">
        <v>0</v>
      </c>
    </row>
    <row r="20" spans="1:10" x14ac:dyDescent="0.35">
      <c r="A20" s="4" t="s">
        <v>10</v>
      </c>
      <c r="B20" s="5">
        <v>2018</v>
      </c>
      <c r="C20" s="10">
        <v>2.1100000000000001E-2</v>
      </c>
      <c r="D20" s="11">
        <v>-1.1599999999999999E-2</v>
      </c>
      <c r="E20" s="11">
        <v>-1.6000000000000001E-3</v>
      </c>
      <c r="F20" s="10">
        <v>55.820999999999998</v>
      </c>
      <c r="G20" s="11">
        <v>0</v>
      </c>
      <c r="H20" s="10">
        <v>0</v>
      </c>
      <c r="I20" s="11">
        <v>0</v>
      </c>
      <c r="J20" s="11">
        <v>0</v>
      </c>
    </row>
    <row r="21" spans="1:10" x14ac:dyDescent="0.35">
      <c r="A21" s="4" t="s">
        <v>10</v>
      </c>
      <c r="B21" s="5">
        <v>2017</v>
      </c>
      <c r="C21" s="10">
        <f>-0.0341</f>
        <v>-3.4099999999999998E-2</v>
      </c>
      <c r="D21" s="11">
        <v>-2.3099999999999999E-2</v>
      </c>
      <c r="E21" s="11">
        <v>0</v>
      </c>
      <c r="F21" s="10">
        <v>61.494</v>
      </c>
      <c r="G21" s="11">
        <v>0</v>
      </c>
      <c r="H21" s="10">
        <v>0</v>
      </c>
      <c r="I21" s="11">
        <v>0</v>
      </c>
      <c r="J21" s="11">
        <v>0</v>
      </c>
    </row>
    <row r="22" spans="1:10" x14ac:dyDescent="0.35">
      <c r="A22" s="4" t="s">
        <v>10</v>
      </c>
      <c r="B22" s="5">
        <v>2016</v>
      </c>
      <c r="C22" s="10">
        <v>6.4699999999999994E-2</v>
      </c>
      <c r="D22" s="11">
        <v>4.0099999999999997E-2</v>
      </c>
      <c r="E22" s="11">
        <v>5.1000000000000004E-3</v>
      </c>
      <c r="F22" s="10">
        <v>76.376000000000005</v>
      </c>
      <c r="G22" s="11">
        <v>0</v>
      </c>
      <c r="H22" s="10">
        <v>0</v>
      </c>
      <c r="I22" s="11">
        <v>0</v>
      </c>
      <c r="J22" s="11">
        <v>0</v>
      </c>
    </row>
    <row r="23" spans="1:10" x14ac:dyDescent="0.35">
      <c r="A23" s="4" t="s">
        <v>10</v>
      </c>
      <c r="B23" s="5">
        <v>2015</v>
      </c>
      <c r="C23" s="10">
        <f>-0.0425</f>
        <v>-4.2500000000000003E-2</v>
      </c>
      <c r="D23" s="11">
        <v>3.1099999999999999E-2</v>
      </c>
      <c r="E23" s="11">
        <v>-1E-4</v>
      </c>
      <c r="F23" s="10">
        <v>71.09</v>
      </c>
      <c r="G23" s="11">
        <v>0</v>
      </c>
      <c r="H23" s="10">
        <v>0</v>
      </c>
      <c r="I23" s="11">
        <v>0</v>
      </c>
      <c r="J23" s="11">
        <v>0</v>
      </c>
    </row>
    <row r="24" spans="1:10" x14ac:dyDescent="0.35">
      <c r="A24" s="4" t="s">
        <v>11</v>
      </c>
      <c r="B24" s="5">
        <v>2021</v>
      </c>
      <c r="C24" s="10">
        <v>0.2135</v>
      </c>
      <c r="D24" s="11">
        <v>0.1542</v>
      </c>
      <c r="E24" s="11">
        <v>0</v>
      </c>
      <c r="F24" s="10">
        <v>89.391000000000005</v>
      </c>
      <c r="G24" s="11">
        <v>1</v>
      </c>
      <c r="H24" s="10">
        <v>0.1542</v>
      </c>
      <c r="I24" s="11">
        <v>0</v>
      </c>
      <c r="J24" s="11">
        <v>89.391000000000005</v>
      </c>
    </row>
    <row r="25" spans="1:10" x14ac:dyDescent="0.35">
      <c r="A25" s="4" t="s">
        <v>11</v>
      </c>
      <c r="B25" s="5">
        <v>2020</v>
      </c>
      <c r="C25" s="10">
        <f>-0.1309</f>
        <v>-0.13089999999999999</v>
      </c>
      <c r="D25" s="11">
        <v>-9.8900000000000002E-2</v>
      </c>
      <c r="E25" s="11">
        <v>2.3099999999999999E-2</v>
      </c>
      <c r="F25" s="10">
        <v>86.685000000000002</v>
      </c>
      <c r="G25" s="11">
        <v>1</v>
      </c>
      <c r="H25" s="10">
        <v>-9.8900000000000002E-2</v>
      </c>
      <c r="I25" s="11">
        <v>2.3099999999999999E-2</v>
      </c>
      <c r="J25" s="11">
        <v>86.685000000000002</v>
      </c>
    </row>
    <row r="26" spans="1:10" x14ac:dyDescent="0.35">
      <c r="A26" s="4" t="s">
        <v>11</v>
      </c>
      <c r="B26" s="5">
        <v>2019</v>
      </c>
      <c r="C26" s="10">
        <f>-0.0892</f>
        <v>-8.9200000000000002E-2</v>
      </c>
      <c r="D26" s="11">
        <v>-0.15129999999999999</v>
      </c>
      <c r="E26" s="11">
        <v>0</v>
      </c>
      <c r="F26" s="10">
        <v>87.007999999999996</v>
      </c>
      <c r="G26" s="11">
        <v>0</v>
      </c>
      <c r="H26" s="10">
        <v>0</v>
      </c>
      <c r="I26" s="11">
        <v>0</v>
      </c>
      <c r="J26" s="11">
        <v>0</v>
      </c>
    </row>
    <row r="27" spans="1:10" x14ac:dyDescent="0.35">
      <c r="A27" s="4" t="s">
        <v>11</v>
      </c>
      <c r="B27" s="5">
        <v>2017</v>
      </c>
      <c r="C27" s="10">
        <v>6.4699999999999994E-2</v>
      </c>
      <c r="D27" s="11">
        <v>-1.6899999999999998E-2</v>
      </c>
      <c r="E27" s="11">
        <v>3.8399999999999997E-2</v>
      </c>
      <c r="F27" s="10">
        <v>73.224999999999994</v>
      </c>
      <c r="G27" s="11">
        <v>0</v>
      </c>
      <c r="H27" s="10">
        <v>0</v>
      </c>
      <c r="I27" s="11">
        <v>0</v>
      </c>
      <c r="J27" s="11">
        <v>0</v>
      </c>
    </row>
    <row r="28" spans="1:10" x14ac:dyDescent="0.35">
      <c r="A28" s="4" t="s">
        <v>11</v>
      </c>
      <c r="B28" s="5">
        <v>2015</v>
      </c>
      <c r="C28" s="10">
        <f>-0.0468</f>
        <v>-4.6800000000000001E-2</v>
      </c>
      <c r="D28" s="11">
        <v>-1.66E-2</v>
      </c>
      <c r="E28" s="11">
        <v>-2.0899999999999998E-2</v>
      </c>
      <c r="F28" s="10">
        <v>69.778999999999996</v>
      </c>
      <c r="G28" s="11">
        <v>0</v>
      </c>
      <c r="H28" s="10">
        <v>0</v>
      </c>
      <c r="I28" s="11">
        <v>0</v>
      </c>
      <c r="J28" s="11">
        <v>0</v>
      </c>
    </row>
    <row r="29" spans="1:10" x14ac:dyDescent="0.35">
      <c r="A29" s="4" t="s">
        <v>12</v>
      </c>
      <c r="B29" s="5">
        <v>2021</v>
      </c>
      <c r="C29" s="10">
        <v>9.98E-2</v>
      </c>
      <c r="D29" s="11">
        <v>4.7100000000000003E-2</v>
      </c>
      <c r="E29" s="11">
        <v>2.9999999999999997E-4</v>
      </c>
      <c r="F29" s="10">
        <v>65.72</v>
      </c>
      <c r="G29" s="11">
        <v>1</v>
      </c>
      <c r="H29" s="10">
        <v>4.7100000000000003E-2</v>
      </c>
      <c r="I29" s="11">
        <v>2.9999999999999997E-4</v>
      </c>
      <c r="J29" s="11">
        <v>65.72</v>
      </c>
    </row>
    <row r="30" spans="1:10" x14ac:dyDescent="0.35">
      <c r="A30" s="4" t="s">
        <v>12</v>
      </c>
      <c r="B30" s="5">
        <v>2020</v>
      </c>
      <c r="C30" s="10">
        <f>-0.1068</f>
        <v>-0.10680000000000001</v>
      </c>
      <c r="D30" s="11">
        <v>-9.2399999999999996E-2</v>
      </c>
      <c r="E30" s="11">
        <v>1.67E-2</v>
      </c>
      <c r="F30" s="10">
        <v>60.853000000000002</v>
      </c>
      <c r="G30" s="11">
        <v>1</v>
      </c>
      <c r="H30" s="10">
        <v>-9.2399999999999996E-2</v>
      </c>
      <c r="I30" s="11">
        <v>1.67E-2</v>
      </c>
      <c r="J30" s="11">
        <v>60.853000000000002</v>
      </c>
    </row>
    <row r="31" spans="1:10" x14ac:dyDescent="0.35">
      <c r="A31" s="4" t="s">
        <v>12</v>
      </c>
      <c r="B31" s="5">
        <v>2019</v>
      </c>
      <c r="C31" s="10">
        <v>0.13519999999999999</v>
      </c>
      <c r="D31" s="11">
        <v>2.1700000000000001E-2</v>
      </c>
      <c r="E31" s="11">
        <v>1.1000000000000001E-3</v>
      </c>
      <c r="F31" s="10">
        <v>62.058999999999997</v>
      </c>
      <c r="G31" s="11">
        <v>0</v>
      </c>
      <c r="H31" s="10">
        <v>0</v>
      </c>
      <c r="I31" s="11">
        <v>0</v>
      </c>
      <c r="J31" s="11">
        <v>0</v>
      </c>
    </row>
    <row r="32" spans="1:10" x14ac:dyDescent="0.35">
      <c r="A32" s="4" t="s">
        <v>12</v>
      </c>
      <c r="B32" s="5">
        <v>2018</v>
      </c>
      <c r="C32" s="10">
        <v>7.3200000000000001E-2</v>
      </c>
      <c r="D32" s="11">
        <v>-6.7000000000000002E-3</v>
      </c>
      <c r="E32" s="11">
        <v>2E-3</v>
      </c>
      <c r="F32" s="10">
        <v>59.206000000000003</v>
      </c>
      <c r="G32" s="11">
        <v>0</v>
      </c>
      <c r="H32" s="10">
        <v>0</v>
      </c>
      <c r="I32" s="11">
        <v>0</v>
      </c>
      <c r="J32" s="11">
        <v>0</v>
      </c>
    </row>
    <row r="33" spans="1:10" x14ac:dyDescent="0.35">
      <c r="A33" s="4" t="s">
        <v>12</v>
      </c>
      <c r="B33" s="5">
        <v>2017</v>
      </c>
      <c r="C33" s="10">
        <v>1.43E-2</v>
      </c>
      <c r="D33" s="11">
        <v>-5.0200000000000002E-2</v>
      </c>
      <c r="E33" s="11">
        <v>0</v>
      </c>
      <c r="F33" s="10">
        <v>59.356000000000002</v>
      </c>
      <c r="G33" s="11">
        <v>0</v>
      </c>
      <c r="H33" s="10">
        <v>0</v>
      </c>
      <c r="I33" s="11">
        <v>0</v>
      </c>
      <c r="J33" s="11">
        <v>0</v>
      </c>
    </row>
    <row r="34" spans="1:10" x14ac:dyDescent="0.35">
      <c r="A34" s="4" t="s">
        <v>12</v>
      </c>
      <c r="B34" s="5">
        <v>2016</v>
      </c>
      <c r="C34" s="10">
        <v>8.7499999999999994E-2</v>
      </c>
      <c r="D34" s="11">
        <v>-1.2999999999999999E-2</v>
      </c>
      <c r="E34" s="11">
        <v>4.1000000000000003E-3</v>
      </c>
      <c r="F34" s="10">
        <v>67.343000000000004</v>
      </c>
      <c r="G34" s="11">
        <v>0</v>
      </c>
      <c r="H34" s="10">
        <v>0</v>
      </c>
      <c r="I34" s="11">
        <v>0</v>
      </c>
      <c r="J34" s="11">
        <v>0</v>
      </c>
    </row>
    <row r="35" spans="1:10" x14ac:dyDescent="0.35">
      <c r="A35" s="4" t="s">
        <v>12</v>
      </c>
      <c r="B35" s="5">
        <v>2015</v>
      </c>
      <c r="C35" s="10">
        <v>4.7699999999999999E-2</v>
      </c>
      <c r="D35" s="11">
        <v>-1.06E-2</v>
      </c>
      <c r="E35" s="11">
        <v>8.9999999999999998E-4</v>
      </c>
      <c r="F35" s="10">
        <v>68.278999999999996</v>
      </c>
      <c r="G35" s="11">
        <v>0</v>
      </c>
      <c r="H35" s="10">
        <v>0</v>
      </c>
      <c r="I35" s="11">
        <v>0</v>
      </c>
      <c r="J35" s="11">
        <v>0</v>
      </c>
    </row>
    <row r="36" spans="1:10" x14ac:dyDescent="0.35">
      <c r="A36" s="4" t="s">
        <v>13</v>
      </c>
      <c r="B36" s="5">
        <v>2021</v>
      </c>
      <c r="C36" s="10">
        <v>0.1709</v>
      </c>
      <c r="D36" s="11">
        <v>-8.0000000000000002E-3</v>
      </c>
      <c r="E36" s="11">
        <v>-2.3E-3</v>
      </c>
      <c r="F36" s="10">
        <v>72.382000000000005</v>
      </c>
      <c r="G36" s="11">
        <v>1</v>
      </c>
      <c r="H36" s="10">
        <v>-8.0000000000000002E-3</v>
      </c>
      <c r="I36" s="11">
        <v>-2.3E-3</v>
      </c>
      <c r="J36" s="11">
        <v>72.382000000000005</v>
      </c>
    </row>
    <row r="37" spans="1:10" x14ac:dyDescent="0.35">
      <c r="A37" s="4" t="s">
        <v>13</v>
      </c>
      <c r="B37" s="5">
        <v>2020</v>
      </c>
      <c r="C37" s="10">
        <f>-0.0972</f>
        <v>-9.7199999999999995E-2</v>
      </c>
      <c r="D37" s="11">
        <v>2.5000000000000001E-3</v>
      </c>
      <c r="E37" s="11">
        <v>-6.9999999999999999E-4</v>
      </c>
      <c r="F37" s="10">
        <v>72.908000000000001</v>
      </c>
      <c r="G37" s="11">
        <v>1</v>
      </c>
      <c r="H37" s="10">
        <v>2.5000000000000001E-3</v>
      </c>
      <c r="I37" s="11">
        <v>-6.9999999999999999E-4</v>
      </c>
      <c r="J37" s="11">
        <v>72.908000000000001</v>
      </c>
    </row>
    <row r="38" spans="1:10" x14ac:dyDescent="0.35">
      <c r="A38" s="4" t="s">
        <v>13</v>
      </c>
      <c r="B38" s="5">
        <v>2019</v>
      </c>
      <c r="C38" s="10">
        <f>-0.1331</f>
        <v>-0.1331</v>
      </c>
      <c r="D38" s="11">
        <v>-3.6499999999999998E-2</v>
      </c>
      <c r="E38" s="11">
        <v>-1E-4</v>
      </c>
      <c r="F38" s="10">
        <v>72.247</v>
      </c>
      <c r="G38" s="11">
        <v>0</v>
      </c>
      <c r="H38" s="10">
        <v>0</v>
      </c>
      <c r="I38" s="11">
        <v>0</v>
      </c>
      <c r="J38" s="11">
        <v>0</v>
      </c>
    </row>
    <row r="39" spans="1:10" x14ac:dyDescent="0.35">
      <c r="A39" s="4" t="s">
        <v>13</v>
      </c>
      <c r="B39" s="5">
        <v>2018</v>
      </c>
      <c r="C39" s="10">
        <v>0.1144</v>
      </c>
      <c r="D39" s="11">
        <v>-8.2000000000000007E-3</v>
      </c>
      <c r="E39" s="11">
        <v>-3.8999999999999998E-3</v>
      </c>
      <c r="F39" s="10">
        <v>77.043000000000006</v>
      </c>
      <c r="G39" s="11">
        <v>0</v>
      </c>
      <c r="H39" s="10">
        <v>0</v>
      </c>
      <c r="I39" s="11">
        <v>0</v>
      </c>
      <c r="J39" s="11">
        <v>0</v>
      </c>
    </row>
    <row r="40" spans="1:10" x14ac:dyDescent="0.35">
      <c r="A40" s="4" t="s">
        <v>13</v>
      </c>
      <c r="B40" s="5">
        <v>2017</v>
      </c>
      <c r="C40" s="10">
        <v>2.2599999999999999E-2</v>
      </c>
      <c r="D40" s="11">
        <v>-1.61E-2</v>
      </c>
      <c r="E40" s="11">
        <v>0</v>
      </c>
      <c r="F40" s="10">
        <v>77.73</v>
      </c>
      <c r="G40" s="11">
        <v>0</v>
      </c>
      <c r="H40" s="10">
        <v>0</v>
      </c>
      <c r="I40" s="11">
        <v>0</v>
      </c>
      <c r="J40" s="11">
        <v>0</v>
      </c>
    </row>
    <row r="41" spans="1:10" x14ac:dyDescent="0.35">
      <c r="A41" s="4" t="s">
        <v>13</v>
      </c>
      <c r="B41" s="5">
        <v>2016</v>
      </c>
      <c r="C41" s="10">
        <v>4.0800000000000003E-2</v>
      </c>
      <c r="D41" s="11">
        <v>-3.2899999999999999E-2</v>
      </c>
      <c r="E41" s="11">
        <v>-3.5000000000000001E-3</v>
      </c>
      <c r="F41" s="10">
        <v>79.352999999999994</v>
      </c>
      <c r="G41" s="11">
        <v>0</v>
      </c>
      <c r="H41" s="10">
        <v>0</v>
      </c>
      <c r="I41" s="11">
        <v>0</v>
      </c>
      <c r="J41" s="11">
        <v>0</v>
      </c>
    </row>
    <row r="42" spans="1:10" x14ac:dyDescent="0.35">
      <c r="A42" s="4" t="s">
        <v>13</v>
      </c>
      <c r="B42" s="5">
        <v>2015</v>
      </c>
      <c r="C42" s="10">
        <v>2.6800000000000001E-2</v>
      </c>
      <c r="D42" s="11">
        <v>-8.3999999999999995E-3</v>
      </c>
      <c r="E42" s="11">
        <v>1.1000000000000001E-3</v>
      </c>
      <c r="F42" s="10">
        <v>83.641999999999996</v>
      </c>
      <c r="G42" s="11">
        <v>0</v>
      </c>
      <c r="H42" s="10">
        <v>0</v>
      </c>
      <c r="I42" s="11">
        <v>0</v>
      </c>
      <c r="J42" s="11">
        <v>0</v>
      </c>
    </row>
    <row r="43" spans="1:10" x14ac:dyDescent="0.35">
      <c r="A43" s="4" t="s">
        <v>14</v>
      </c>
      <c r="B43" s="5">
        <v>2021</v>
      </c>
      <c r="C43" s="10">
        <v>0.26450000000000001</v>
      </c>
      <c r="D43" s="11">
        <v>-2.5899999999999999E-2</v>
      </c>
      <c r="E43" s="11">
        <v>3.8E-3</v>
      </c>
      <c r="F43" s="10">
        <v>68.388999999999996</v>
      </c>
      <c r="G43" s="11">
        <v>1</v>
      </c>
      <c r="H43" s="10">
        <v>-2.5899999999999999E-2</v>
      </c>
      <c r="I43" s="11">
        <v>3.8E-3</v>
      </c>
      <c r="J43" s="11">
        <v>68.388999999999996</v>
      </c>
    </row>
    <row r="44" spans="1:10" x14ac:dyDescent="0.35">
      <c r="A44" s="4" t="s">
        <v>14</v>
      </c>
      <c r="B44" s="5">
        <v>2020</v>
      </c>
      <c r="C44" s="10">
        <f>-0.0836</f>
        <v>-8.3599999999999994E-2</v>
      </c>
      <c r="D44" s="11">
        <v>-9.2999999999999992E-3</v>
      </c>
      <c r="E44" s="11">
        <v>-2.5000000000000001E-3</v>
      </c>
      <c r="F44" s="10">
        <v>71.257999999999996</v>
      </c>
      <c r="G44" s="11">
        <v>1</v>
      </c>
      <c r="H44" s="10">
        <v>-9.2999999999999992E-3</v>
      </c>
      <c r="I44" s="11">
        <v>-2.5000000000000001E-3</v>
      </c>
      <c r="J44" s="11">
        <v>71.257999999999996</v>
      </c>
    </row>
    <row r="45" spans="1:10" x14ac:dyDescent="0.35">
      <c r="A45" s="4" t="s">
        <v>14</v>
      </c>
      <c r="B45" s="5">
        <v>2019</v>
      </c>
      <c r="C45" s="10">
        <f>-0.1773</f>
        <v>-0.17730000000000001</v>
      </c>
      <c r="D45" s="11">
        <v>-2.81E-2</v>
      </c>
      <c r="E45" s="11">
        <v>5.9999999999999995E-4</v>
      </c>
      <c r="F45" s="10">
        <v>71.908000000000001</v>
      </c>
      <c r="G45" s="11">
        <v>0</v>
      </c>
      <c r="H45" s="10">
        <v>0</v>
      </c>
      <c r="I45" s="11">
        <v>0</v>
      </c>
      <c r="J45" s="11">
        <v>0</v>
      </c>
    </row>
    <row r="46" spans="1:10" x14ac:dyDescent="0.35">
      <c r="A46" s="4" t="s">
        <v>14</v>
      </c>
      <c r="B46" s="5">
        <v>2018</v>
      </c>
      <c r="C46" s="10">
        <v>5.9700000000000003E-2</v>
      </c>
      <c r="D46" s="11">
        <v>-2.7099999999999999E-2</v>
      </c>
      <c r="E46" s="11">
        <v>1.6999999999999999E-3</v>
      </c>
      <c r="F46" s="10">
        <v>75.245999999999995</v>
      </c>
      <c r="G46" s="11">
        <v>0</v>
      </c>
      <c r="H46" s="10">
        <v>0</v>
      </c>
      <c r="I46" s="11">
        <v>0</v>
      </c>
      <c r="J46" s="11">
        <v>0</v>
      </c>
    </row>
    <row r="47" spans="1:10" x14ac:dyDescent="0.35">
      <c r="A47" s="4" t="s">
        <v>14</v>
      </c>
      <c r="B47" s="5">
        <v>2017</v>
      </c>
      <c r="C47" s="10">
        <f>-0.0182</f>
        <v>-1.8200000000000001E-2</v>
      </c>
      <c r="D47" s="11">
        <v>-1.7999999999999999E-2</v>
      </c>
      <c r="E47" s="11">
        <v>0</v>
      </c>
      <c r="F47" s="10">
        <v>78.242999999999995</v>
      </c>
      <c r="G47" s="11">
        <v>0</v>
      </c>
      <c r="H47" s="10">
        <v>0</v>
      </c>
      <c r="I47" s="11">
        <v>0</v>
      </c>
      <c r="J47" s="11">
        <v>0</v>
      </c>
    </row>
    <row r="48" spans="1:10" x14ac:dyDescent="0.35">
      <c r="A48" s="4" t="s">
        <v>14</v>
      </c>
      <c r="B48" s="5">
        <v>2016</v>
      </c>
      <c r="C48" s="10">
        <v>6.88E-2</v>
      </c>
      <c r="D48" s="11">
        <v>-1.1299999999999999E-2</v>
      </c>
      <c r="E48" s="11">
        <v>6.9999999999999999E-4</v>
      </c>
      <c r="F48" s="10">
        <v>79.945999999999998</v>
      </c>
      <c r="G48" s="11">
        <v>0</v>
      </c>
      <c r="H48" s="10">
        <v>0</v>
      </c>
      <c r="I48" s="11">
        <v>0</v>
      </c>
      <c r="J48" s="11">
        <v>0</v>
      </c>
    </row>
    <row r="49" spans="1:10" x14ac:dyDescent="0.35">
      <c r="A49" s="4" t="s">
        <v>14</v>
      </c>
      <c r="B49" s="5">
        <v>2015</v>
      </c>
      <c r="C49" s="10">
        <f>-0.0472</f>
        <v>-4.7199999999999999E-2</v>
      </c>
      <c r="D49" s="11">
        <v>-5.16E-2</v>
      </c>
      <c r="E49" s="11">
        <v>-2.3E-3</v>
      </c>
      <c r="F49" s="10">
        <v>80.834000000000003</v>
      </c>
      <c r="G49" s="11">
        <v>0</v>
      </c>
      <c r="H49" s="10">
        <v>0</v>
      </c>
      <c r="I49" s="11">
        <v>0</v>
      </c>
      <c r="J49" s="11">
        <v>0</v>
      </c>
    </row>
    <row r="50" spans="1:10" x14ac:dyDescent="0.35">
      <c r="A50" s="4" t="s">
        <v>15</v>
      </c>
      <c r="B50" s="5">
        <v>2021</v>
      </c>
      <c r="C50" s="10">
        <v>0.13489999999999999</v>
      </c>
      <c r="D50" s="11">
        <v>-8.3999999999999995E-3</v>
      </c>
      <c r="E50" s="11">
        <v>2.0000000000000001E-4</v>
      </c>
      <c r="F50" s="10">
        <v>71.224999999999994</v>
      </c>
      <c r="G50" s="11">
        <v>1</v>
      </c>
      <c r="H50" s="10">
        <v>-8.3999999999999995E-3</v>
      </c>
      <c r="I50" s="11">
        <v>2.0000000000000001E-4</v>
      </c>
      <c r="J50" s="11">
        <v>71.224999999999994</v>
      </c>
    </row>
    <row r="51" spans="1:10" x14ac:dyDescent="0.35">
      <c r="A51" s="4" t="s">
        <v>15</v>
      </c>
      <c r="B51" s="5">
        <v>2020</v>
      </c>
      <c r="C51" s="10">
        <f>-0.1117</f>
        <v>-0.11169999999999999</v>
      </c>
      <c r="D51" s="11">
        <v>-1.11E-2</v>
      </c>
      <c r="E51" s="11">
        <v>-8.0000000000000004E-4</v>
      </c>
      <c r="F51" s="10">
        <v>71.691000000000003</v>
      </c>
      <c r="G51" s="11">
        <v>1</v>
      </c>
      <c r="H51" s="10">
        <v>-1.11E-2</v>
      </c>
      <c r="I51" s="11">
        <v>-8.0000000000000004E-4</v>
      </c>
      <c r="J51" s="11">
        <v>71.691000000000003</v>
      </c>
    </row>
    <row r="52" spans="1:10" x14ac:dyDescent="0.35">
      <c r="A52" s="4" t="s">
        <v>15</v>
      </c>
      <c r="B52" s="5">
        <v>2019</v>
      </c>
      <c r="C52" s="10">
        <f>-0.1268</f>
        <v>-0.1268</v>
      </c>
      <c r="D52" s="11">
        <v>7.0000000000000001E-3</v>
      </c>
      <c r="E52" s="11">
        <v>5.4999999999999997E-3</v>
      </c>
      <c r="F52" s="10">
        <v>72.528999999999996</v>
      </c>
      <c r="G52" s="11">
        <v>0</v>
      </c>
      <c r="H52" s="10">
        <v>0</v>
      </c>
      <c r="I52" s="11">
        <v>0</v>
      </c>
      <c r="J52" s="11">
        <v>0</v>
      </c>
    </row>
    <row r="53" spans="1:10" x14ac:dyDescent="0.35">
      <c r="A53" s="4" t="s">
        <v>15</v>
      </c>
      <c r="B53" s="5">
        <v>2018</v>
      </c>
      <c r="C53" s="10">
        <v>9.2899999999999996E-2</v>
      </c>
      <c r="D53" s="11">
        <v>-5.7999999999999996E-3</v>
      </c>
      <c r="E53" s="11">
        <v>-1.2999999999999999E-3</v>
      </c>
      <c r="F53" s="10">
        <v>70.873999999999995</v>
      </c>
      <c r="G53" s="11">
        <v>0</v>
      </c>
      <c r="H53" s="10">
        <v>0</v>
      </c>
      <c r="I53" s="11">
        <v>0</v>
      </c>
      <c r="J53" s="11">
        <v>0</v>
      </c>
    </row>
    <row r="54" spans="1:10" x14ac:dyDescent="0.35">
      <c r="A54" s="4" t="s">
        <v>15</v>
      </c>
      <c r="B54" s="5">
        <v>2016</v>
      </c>
      <c r="C54" s="10">
        <v>0.10390000000000001</v>
      </c>
      <c r="D54" s="11">
        <v>-5.8900000000000001E-2</v>
      </c>
      <c r="E54" s="11">
        <v>0</v>
      </c>
      <c r="F54" s="10">
        <v>48.277000000000001</v>
      </c>
      <c r="G54" s="11">
        <v>0</v>
      </c>
      <c r="H54" s="10">
        <v>0</v>
      </c>
      <c r="I54" s="11">
        <v>0</v>
      </c>
      <c r="J54" s="11">
        <v>0</v>
      </c>
    </row>
    <row r="55" spans="1:10" x14ac:dyDescent="0.35">
      <c r="A55" s="4" t="s">
        <v>15</v>
      </c>
      <c r="B55" s="5">
        <v>2015</v>
      </c>
      <c r="C55" s="10">
        <v>8.3999999999999995E-3</v>
      </c>
      <c r="D55" s="11">
        <v>-4.4999999999999997E-3</v>
      </c>
      <c r="E55" s="11">
        <v>0</v>
      </c>
      <c r="F55" s="10">
        <v>58.869</v>
      </c>
      <c r="G55" s="11">
        <v>0</v>
      </c>
      <c r="H55" s="10">
        <v>0</v>
      </c>
      <c r="I55" s="11">
        <v>0</v>
      </c>
      <c r="J55" s="11">
        <v>0</v>
      </c>
    </row>
    <row r="56" spans="1:10" x14ac:dyDescent="0.35">
      <c r="A56" s="4" t="s">
        <v>16</v>
      </c>
      <c r="B56" s="5">
        <v>2021</v>
      </c>
      <c r="C56" s="10">
        <v>0.13619999999999999</v>
      </c>
      <c r="D56" s="11">
        <v>-2.2000000000000001E-3</v>
      </c>
      <c r="E56" s="11">
        <v>1.8E-3</v>
      </c>
      <c r="F56" s="10">
        <v>72.251000000000005</v>
      </c>
      <c r="G56" s="11">
        <v>1</v>
      </c>
      <c r="H56" s="10">
        <v>-2.2000000000000001E-3</v>
      </c>
      <c r="I56" s="11">
        <v>1.8E-3</v>
      </c>
      <c r="J56" s="11">
        <v>72.251000000000005</v>
      </c>
    </row>
    <row r="57" spans="1:10" x14ac:dyDescent="0.35">
      <c r="A57" s="4" t="s">
        <v>16</v>
      </c>
      <c r="B57" s="5">
        <v>2020</v>
      </c>
      <c r="C57" s="10">
        <f>-0.1161</f>
        <v>-0.11609999999999999</v>
      </c>
      <c r="D57" s="11">
        <v>-2.1899999999999999E-2</v>
      </c>
      <c r="E57" s="11">
        <v>-3.8E-3</v>
      </c>
      <c r="F57" s="10">
        <v>72.040000000000006</v>
      </c>
      <c r="G57" s="11">
        <v>1</v>
      </c>
      <c r="H57" s="10">
        <v>-2.1899999999999999E-2</v>
      </c>
      <c r="I57" s="11">
        <v>-3.8E-3</v>
      </c>
      <c r="J57" s="11">
        <v>72.040000000000006</v>
      </c>
    </row>
    <row r="58" spans="1:10" x14ac:dyDescent="0.35">
      <c r="A58" s="4" t="s">
        <v>16</v>
      </c>
      <c r="B58" s="5">
        <v>2019</v>
      </c>
      <c r="C58" s="10">
        <f>-0.1884</f>
        <v>-0.18840000000000001</v>
      </c>
      <c r="D58" s="11">
        <v>2.5499999999999998E-2</v>
      </c>
      <c r="E58" s="11">
        <v>-2.9999999999999997E-4</v>
      </c>
      <c r="F58" s="10">
        <v>74.516000000000005</v>
      </c>
      <c r="G58" s="11">
        <v>0</v>
      </c>
      <c r="H58" s="10">
        <v>0</v>
      </c>
      <c r="I58" s="11">
        <v>0</v>
      </c>
      <c r="J58" s="11">
        <v>0</v>
      </c>
    </row>
    <row r="59" spans="1:10" x14ac:dyDescent="0.35">
      <c r="A59" s="4" t="s">
        <v>16</v>
      </c>
      <c r="B59" s="5">
        <v>2018</v>
      </c>
      <c r="C59" s="10">
        <v>8.0100000000000005E-2</v>
      </c>
      <c r="D59" s="11">
        <v>7.7000000000000002E-3</v>
      </c>
      <c r="E59" s="11">
        <v>5.5999999999999999E-3</v>
      </c>
      <c r="F59" s="10">
        <v>71.588999999999999</v>
      </c>
      <c r="G59" s="11">
        <v>0</v>
      </c>
      <c r="H59" s="10">
        <v>0</v>
      </c>
      <c r="I59" s="11">
        <v>0</v>
      </c>
      <c r="J59" s="11">
        <v>0</v>
      </c>
    </row>
    <row r="60" spans="1:10" x14ac:dyDescent="0.35">
      <c r="A60" s="4" t="s">
        <v>16</v>
      </c>
      <c r="B60" s="5">
        <v>2017</v>
      </c>
      <c r="C60" s="10">
        <f>-0.002</f>
        <v>-2E-3</v>
      </c>
      <c r="D60" s="11">
        <v>-1.9099999999999999E-2</v>
      </c>
      <c r="E60" s="11">
        <v>0</v>
      </c>
      <c r="F60" s="10">
        <v>69.903000000000006</v>
      </c>
      <c r="G60" s="11">
        <v>0</v>
      </c>
      <c r="H60" s="10">
        <v>0</v>
      </c>
      <c r="I60" s="11">
        <v>0</v>
      </c>
      <c r="J60" s="11">
        <v>0</v>
      </c>
    </row>
    <row r="61" spans="1:10" x14ac:dyDescent="0.35">
      <c r="A61" s="4" t="s">
        <v>16</v>
      </c>
      <c r="B61" s="5">
        <v>2016</v>
      </c>
      <c r="C61" s="10">
        <v>6.2600000000000003E-2</v>
      </c>
      <c r="D61" s="11">
        <v>-1.8800000000000001E-2</v>
      </c>
      <c r="E61" s="11">
        <v>3.2000000000000002E-3</v>
      </c>
      <c r="F61" s="10">
        <v>71.855000000000004</v>
      </c>
      <c r="G61" s="11">
        <v>0</v>
      </c>
      <c r="H61" s="10">
        <v>0</v>
      </c>
      <c r="I61" s="11">
        <v>0</v>
      </c>
      <c r="J61" s="11">
        <v>0</v>
      </c>
    </row>
    <row r="62" spans="1:10" x14ac:dyDescent="0.35">
      <c r="A62" s="4" t="s">
        <v>16</v>
      </c>
      <c r="B62" s="5">
        <v>2015</v>
      </c>
      <c r="C62" s="10">
        <v>4.1999999999999997E-3</v>
      </c>
      <c r="D62" s="11">
        <v>-7.4999999999999997E-3</v>
      </c>
      <c r="E62" s="11">
        <v>4.4000000000000003E-3</v>
      </c>
      <c r="F62" s="10">
        <v>73.677999999999997</v>
      </c>
      <c r="G62" s="11">
        <v>0</v>
      </c>
      <c r="H62" s="10">
        <v>0</v>
      </c>
      <c r="I62" s="11">
        <v>0</v>
      </c>
      <c r="J62" s="11">
        <v>0</v>
      </c>
    </row>
    <row r="63" spans="1:10" x14ac:dyDescent="0.35">
      <c r="A63" s="4" t="s">
        <v>17</v>
      </c>
      <c r="B63" s="5">
        <v>2021</v>
      </c>
      <c r="C63" s="10">
        <v>0.11260000000000001</v>
      </c>
      <c r="D63" s="11">
        <v>2.8E-3</v>
      </c>
      <c r="E63" s="11">
        <v>0</v>
      </c>
      <c r="F63" s="10">
        <v>66.141000000000005</v>
      </c>
      <c r="G63" s="11">
        <v>1</v>
      </c>
      <c r="H63" s="10">
        <v>2.8E-3</v>
      </c>
      <c r="I63" s="11">
        <v>0</v>
      </c>
      <c r="J63" s="11">
        <v>66.141000000000005</v>
      </c>
    </row>
    <row r="64" spans="1:10" x14ac:dyDescent="0.35">
      <c r="A64" s="4" t="s">
        <v>17</v>
      </c>
      <c r="B64" s="5">
        <v>2020</v>
      </c>
      <c r="C64" s="10">
        <v>-9.3200000000000005E-2</v>
      </c>
      <c r="D64" s="11">
        <v>3.8399999999999997E-2</v>
      </c>
      <c r="E64" s="11">
        <v>2.9999999999999997E-4</v>
      </c>
      <c r="F64" s="10">
        <v>65.275999999999996</v>
      </c>
      <c r="G64" s="11">
        <v>1</v>
      </c>
      <c r="H64" s="10">
        <v>3.8399999999999997E-2</v>
      </c>
      <c r="I64" s="11">
        <v>2.9999999999999997E-4</v>
      </c>
      <c r="J64" s="11">
        <v>65.275999999999996</v>
      </c>
    </row>
    <row r="65" spans="1:12" x14ac:dyDescent="0.35">
      <c r="A65" s="4" t="s">
        <v>17</v>
      </c>
      <c r="B65" s="5">
        <v>2019</v>
      </c>
      <c r="C65" s="10">
        <f>-0.1289</f>
        <v>-0.12889999999999999</v>
      </c>
      <c r="D65" s="11">
        <v>-1.89E-2</v>
      </c>
      <c r="E65" s="11">
        <v>-1.8E-3</v>
      </c>
      <c r="F65" s="10">
        <v>61.03</v>
      </c>
      <c r="G65" s="11">
        <v>0</v>
      </c>
      <c r="H65" s="10">
        <v>0</v>
      </c>
      <c r="I65" s="11">
        <v>0</v>
      </c>
      <c r="J65" s="11">
        <v>0</v>
      </c>
    </row>
    <row r="66" spans="1:12" x14ac:dyDescent="0.35">
      <c r="A66" s="4" t="s">
        <v>17</v>
      </c>
      <c r="B66" s="5">
        <v>2018</v>
      </c>
      <c r="C66" s="10">
        <v>6.6900000000000001E-2</v>
      </c>
      <c r="D66" s="11">
        <v>2.0000000000000001E-4</v>
      </c>
      <c r="E66" s="11">
        <v>-2.7000000000000001E-3</v>
      </c>
      <c r="F66" s="10">
        <v>62.927999999999997</v>
      </c>
      <c r="G66" s="11">
        <v>0</v>
      </c>
      <c r="H66" s="10">
        <v>0</v>
      </c>
      <c r="I66" s="11">
        <v>0</v>
      </c>
      <c r="J66" s="11">
        <v>0</v>
      </c>
    </row>
    <row r="67" spans="1:12" x14ac:dyDescent="0.35">
      <c r="A67" s="4" t="s">
        <v>17</v>
      </c>
      <c r="B67" s="5">
        <v>2017</v>
      </c>
      <c r="C67" s="10">
        <v>1.6E-2</v>
      </c>
      <c r="D67" s="11">
        <v>-2.2700000000000001E-2</v>
      </c>
      <c r="E67" s="11">
        <v>0</v>
      </c>
      <c r="F67" s="10">
        <v>62.49</v>
      </c>
      <c r="G67" s="11">
        <v>0</v>
      </c>
      <c r="H67" s="10">
        <v>0</v>
      </c>
      <c r="I67" s="11">
        <v>0</v>
      </c>
      <c r="J67" s="11">
        <v>0</v>
      </c>
    </row>
    <row r="68" spans="1:12" x14ac:dyDescent="0.35">
      <c r="A68" s="4" t="s">
        <v>17</v>
      </c>
      <c r="B68" s="5">
        <v>2016</v>
      </c>
      <c r="C68" s="10">
        <v>7.0300000000000001E-2</v>
      </c>
      <c r="D68" s="11">
        <v>-1.21E-2</v>
      </c>
      <c r="E68" s="11">
        <v>2.0000000000000001E-4</v>
      </c>
      <c r="F68" s="10">
        <v>65.004000000000005</v>
      </c>
      <c r="G68" s="11">
        <v>0</v>
      </c>
      <c r="H68" s="10">
        <v>0</v>
      </c>
      <c r="I68" s="11">
        <v>0</v>
      </c>
      <c r="J68" s="11">
        <v>0</v>
      </c>
    </row>
    <row r="69" spans="1:12" x14ac:dyDescent="0.35">
      <c r="A69" s="4" t="s">
        <v>17</v>
      </c>
      <c r="B69" s="5">
        <v>2015</v>
      </c>
      <c r="C69" s="10">
        <v>2.5000000000000001E-3</v>
      </c>
      <c r="D69" s="11">
        <v>-5.0900000000000001E-2</v>
      </c>
      <c r="E69" s="11">
        <v>-1.9E-3</v>
      </c>
      <c r="F69" s="10">
        <v>66.08</v>
      </c>
      <c r="G69" s="11">
        <v>0</v>
      </c>
      <c r="H69" s="10">
        <v>0</v>
      </c>
      <c r="I69" s="11">
        <v>0</v>
      </c>
      <c r="J69" s="11">
        <v>0</v>
      </c>
    </row>
    <row r="70" spans="1:12" x14ac:dyDescent="0.35">
      <c r="A70" s="4" t="s">
        <v>18</v>
      </c>
      <c r="B70" s="5">
        <v>2021</v>
      </c>
      <c r="C70" s="10">
        <v>0.1188</v>
      </c>
      <c r="D70" s="11">
        <v>-5.8999999999999999E-3</v>
      </c>
      <c r="E70" s="11">
        <v>-1E-3</v>
      </c>
      <c r="F70" s="10">
        <v>64.174999999999997</v>
      </c>
      <c r="G70" s="11">
        <v>1</v>
      </c>
      <c r="H70" s="10">
        <v>-5.8999999999999999E-3</v>
      </c>
      <c r="I70" s="11">
        <v>-1E-3</v>
      </c>
      <c r="J70" s="11">
        <v>64.174999999999997</v>
      </c>
    </row>
    <row r="71" spans="1:12" x14ac:dyDescent="0.35">
      <c r="A71" s="4" t="s">
        <v>18</v>
      </c>
      <c r="B71" s="5">
        <v>2020</v>
      </c>
      <c r="C71" s="10">
        <v>6.2700000000000006E-2</v>
      </c>
      <c r="D71" s="11">
        <v>-2.7099999999999999E-2</v>
      </c>
      <c r="E71" s="11">
        <v>-1.8E-3</v>
      </c>
      <c r="F71" s="10">
        <v>65.444999999999993</v>
      </c>
      <c r="G71" s="11">
        <v>1</v>
      </c>
      <c r="H71" s="10">
        <v>-2.7099999999999999E-2</v>
      </c>
      <c r="I71" s="11">
        <v>-1.8E-3</v>
      </c>
      <c r="J71" s="11">
        <v>65.444999999999993</v>
      </c>
    </row>
    <row r="72" spans="1:12" x14ac:dyDescent="0.35">
      <c r="A72" s="4" t="s">
        <v>18</v>
      </c>
      <c r="B72" s="5">
        <v>2019</v>
      </c>
      <c r="C72" s="10">
        <f>-0.144</f>
        <v>-0.14399999999999999</v>
      </c>
      <c r="D72" s="11">
        <v>-3.15E-2</v>
      </c>
      <c r="E72" s="11">
        <v>-1.2999999999999999E-3</v>
      </c>
      <c r="F72" s="10">
        <v>64.679000000000002</v>
      </c>
      <c r="G72" s="11">
        <v>0</v>
      </c>
      <c r="H72" s="10">
        <v>0</v>
      </c>
      <c r="I72" s="11">
        <v>0</v>
      </c>
      <c r="J72" s="11">
        <v>0</v>
      </c>
    </row>
    <row r="73" spans="1:12" x14ac:dyDescent="0.35">
      <c r="A73" s="4" t="s">
        <v>18</v>
      </c>
      <c r="B73" s="5">
        <v>2018</v>
      </c>
      <c r="C73" s="10">
        <v>8.8300000000000003E-2</v>
      </c>
      <c r="D73" s="11">
        <v>2.6499999999999999E-2</v>
      </c>
      <c r="E73" s="11">
        <v>-1.6000000000000001E-3</v>
      </c>
      <c r="F73" s="10">
        <v>55.789000000000001</v>
      </c>
      <c r="G73" s="11">
        <v>0</v>
      </c>
      <c r="H73" s="10">
        <v>0</v>
      </c>
      <c r="I73" s="11">
        <v>0</v>
      </c>
      <c r="J73" s="11">
        <v>0</v>
      </c>
      <c r="L73" s="6"/>
    </row>
    <row r="74" spans="1:12" x14ac:dyDescent="0.35">
      <c r="A74" s="4" t="s">
        <v>18</v>
      </c>
      <c r="B74" s="5">
        <v>2017</v>
      </c>
      <c r="C74" s="10">
        <v>1.2800000000000001E-2</v>
      </c>
      <c r="D74" s="11">
        <v>4.4000000000000003E-3</v>
      </c>
      <c r="E74" s="11">
        <v>2.0999999999999999E-3</v>
      </c>
      <c r="F74" s="10">
        <v>52.735999999999997</v>
      </c>
      <c r="G74" s="11">
        <v>0</v>
      </c>
      <c r="H74" s="10">
        <v>0</v>
      </c>
      <c r="I74" s="11">
        <v>0</v>
      </c>
      <c r="J74" s="11">
        <v>0</v>
      </c>
    </row>
    <row r="75" spans="1:12" x14ac:dyDescent="0.35">
      <c r="A75" s="4" t="s">
        <v>18</v>
      </c>
      <c r="B75" s="5">
        <v>2016</v>
      </c>
      <c r="C75" s="10">
        <v>5.74E-2</v>
      </c>
      <c r="D75" s="11">
        <v>-3.1600000000000003E-2</v>
      </c>
      <c r="E75" s="11">
        <v>-2.0999999999999999E-3</v>
      </c>
      <c r="F75" s="10">
        <v>51.598999999999997</v>
      </c>
      <c r="G75" s="11">
        <v>0</v>
      </c>
      <c r="H75" s="10">
        <v>0</v>
      </c>
      <c r="I75" s="11">
        <v>0</v>
      </c>
      <c r="J75" s="11">
        <v>0</v>
      </c>
    </row>
    <row r="76" spans="1:12" x14ac:dyDescent="0.35">
      <c r="A76" s="4" t="s">
        <v>18</v>
      </c>
      <c r="B76" s="5">
        <v>2015</v>
      </c>
      <c r="C76" s="10">
        <v>2.06E-2</v>
      </c>
      <c r="D76" s="11">
        <v>-5.1999999999999998E-2</v>
      </c>
      <c r="E76" s="11">
        <v>-3.0000000000000001E-3</v>
      </c>
      <c r="F76" s="10">
        <v>55.74</v>
      </c>
      <c r="G76" s="11">
        <v>0</v>
      </c>
      <c r="H76" s="10">
        <v>0</v>
      </c>
      <c r="I76" s="11">
        <v>0</v>
      </c>
      <c r="J76" s="11">
        <v>0</v>
      </c>
    </row>
    <row r="77" spans="1:12" x14ac:dyDescent="0.35">
      <c r="A77" s="4" t="s">
        <v>19</v>
      </c>
      <c r="B77" s="5">
        <v>2021</v>
      </c>
      <c r="C77" s="10">
        <v>6.8599999999999994E-2</v>
      </c>
      <c r="D77" s="11">
        <v>0.2283</v>
      </c>
      <c r="E77" s="11">
        <v>0</v>
      </c>
      <c r="F77" s="10">
        <v>79.816000000000003</v>
      </c>
      <c r="G77" s="11">
        <v>1</v>
      </c>
      <c r="H77" s="10">
        <v>0.2283</v>
      </c>
      <c r="I77" s="11">
        <v>0</v>
      </c>
      <c r="J77" s="11">
        <v>79.816000000000003</v>
      </c>
    </row>
    <row r="78" spans="1:12" x14ac:dyDescent="0.35">
      <c r="A78" s="4" t="s">
        <v>19</v>
      </c>
      <c r="B78" s="5">
        <v>2020</v>
      </c>
      <c r="C78" s="10">
        <f>-0.1113</f>
        <v>-0.1113</v>
      </c>
      <c r="D78" s="11">
        <v>-0.1221</v>
      </c>
      <c r="E78" s="11">
        <v>-8.8999999999999999E-3</v>
      </c>
      <c r="F78" s="10">
        <v>78.057000000000002</v>
      </c>
      <c r="G78" s="11">
        <v>1</v>
      </c>
      <c r="H78" s="10">
        <v>-0.1221</v>
      </c>
      <c r="I78" s="11">
        <v>-8.8999999999999999E-3</v>
      </c>
      <c r="J78" s="11">
        <v>78.057000000000002</v>
      </c>
    </row>
    <row r="79" spans="1:12" x14ac:dyDescent="0.35">
      <c r="A79" s="4" t="s">
        <v>19</v>
      </c>
      <c r="B79" s="5">
        <v>2019</v>
      </c>
      <c r="C79" s="10">
        <f>-0.1278</f>
        <v>-0.1278</v>
      </c>
      <c r="D79" s="11">
        <v>-0.18149999999999999</v>
      </c>
      <c r="E79" s="11">
        <v>0</v>
      </c>
      <c r="F79" s="10">
        <v>82.915000000000006</v>
      </c>
      <c r="G79" s="11">
        <v>0</v>
      </c>
      <c r="H79" s="10">
        <v>0</v>
      </c>
      <c r="I79" s="11">
        <v>0</v>
      </c>
      <c r="J79" s="11">
        <v>0</v>
      </c>
    </row>
    <row r="80" spans="1:12" x14ac:dyDescent="0.35">
      <c r="A80" s="4" t="s">
        <v>19</v>
      </c>
      <c r="B80" s="5">
        <v>2018</v>
      </c>
      <c r="C80" s="10">
        <v>6.0499999999999998E-2</v>
      </c>
      <c r="D80" s="11">
        <v>3.2899999999999999E-2</v>
      </c>
      <c r="E80" s="11">
        <v>2.0899999999999998E-2</v>
      </c>
      <c r="F80" s="10">
        <v>81.143000000000001</v>
      </c>
      <c r="G80" s="11">
        <v>0</v>
      </c>
      <c r="H80" s="10">
        <v>0</v>
      </c>
      <c r="I80" s="11">
        <v>0</v>
      </c>
      <c r="J80" s="11">
        <v>0</v>
      </c>
    </row>
    <row r="81" spans="1:10" x14ac:dyDescent="0.35">
      <c r="A81" s="4" t="s">
        <v>19</v>
      </c>
      <c r="B81" s="5">
        <v>2017</v>
      </c>
      <c r="C81" s="10">
        <v>5.5500000000000001E-2</v>
      </c>
      <c r="D81" s="11">
        <v>-2.3900000000000001E-2</v>
      </c>
      <c r="E81" s="11">
        <v>3.78E-2</v>
      </c>
      <c r="F81" s="10">
        <v>71.569000000000003</v>
      </c>
      <c r="G81" s="11">
        <v>0</v>
      </c>
      <c r="H81" s="10">
        <v>0</v>
      </c>
      <c r="I81" s="11">
        <v>0</v>
      </c>
      <c r="J81" s="11">
        <v>0</v>
      </c>
    </row>
    <row r="82" spans="1:10" x14ac:dyDescent="0.35">
      <c r="A82" s="4" t="s">
        <v>19</v>
      </c>
      <c r="B82" s="5">
        <v>2016</v>
      </c>
      <c r="C82" s="10">
        <v>4.5900000000000003E-2</v>
      </c>
      <c r="D82" s="11">
        <v>8.0000000000000004E-4</v>
      </c>
      <c r="E82" s="11">
        <v>3.6999999999999998E-2</v>
      </c>
      <c r="F82" s="10">
        <v>46.994</v>
      </c>
      <c r="G82" s="11">
        <v>0</v>
      </c>
      <c r="H82" s="10">
        <v>0</v>
      </c>
      <c r="I82" s="11">
        <v>0</v>
      </c>
      <c r="J82" s="11">
        <v>0</v>
      </c>
    </row>
    <row r="83" spans="1:10" x14ac:dyDescent="0.35">
      <c r="A83" s="4" t="s">
        <v>19</v>
      </c>
      <c r="B83" s="5">
        <v>2015</v>
      </c>
      <c r="C83" s="10">
        <f>-0.0235</f>
        <v>-2.35E-2</v>
      </c>
      <c r="D83" s="11">
        <v>-7.5200000000000003E-2</v>
      </c>
      <c r="E83" s="11">
        <v>3.4299999999999997E-2</v>
      </c>
      <c r="F83" s="10">
        <v>45.9</v>
      </c>
      <c r="G83" s="11">
        <v>0</v>
      </c>
      <c r="H83" s="10">
        <v>0</v>
      </c>
      <c r="I83" s="11">
        <v>0</v>
      </c>
      <c r="J83" s="11">
        <v>0</v>
      </c>
    </row>
    <row r="84" spans="1:10" x14ac:dyDescent="0.35">
      <c r="A84" s="4" t="s">
        <v>20</v>
      </c>
      <c r="B84" s="5">
        <v>2021</v>
      </c>
      <c r="C84" s="10">
        <v>0.1429</v>
      </c>
      <c r="D84" s="11">
        <v>-3.7000000000000002E-3</v>
      </c>
      <c r="E84" s="11">
        <v>8.0000000000000004E-4</v>
      </c>
      <c r="F84" s="10">
        <v>69.936999999999998</v>
      </c>
      <c r="G84" s="11">
        <v>1</v>
      </c>
      <c r="H84" s="10">
        <v>-3.7000000000000002E-3</v>
      </c>
      <c r="I84" s="11">
        <v>8.0000000000000004E-4</v>
      </c>
      <c r="J84" s="11">
        <v>69.936999999999998</v>
      </c>
    </row>
    <row r="85" spans="1:10" x14ac:dyDescent="0.35">
      <c r="A85" s="4" t="s">
        <v>20</v>
      </c>
      <c r="B85" s="5">
        <v>2020</v>
      </c>
      <c r="C85" s="10">
        <f>-0.0936</f>
        <v>-9.3600000000000003E-2</v>
      </c>
      <c r="D85" s="11">
        <v>-5.4999999999999997E-3</v>
      </c>
      <c r="E85" s="11">
        <v>5.3E-3</v>
      </c>
      <c r="F85" s="10">
        <v>69.769000000000005</v>
      </c>
      <c r="G85" s="11">
        <v>1</v>
      </c>
      <c r="H85" s="10">
        <v>-5.4999999999999997E-3</v>
      </c>
      <c r="I85" s="11">
        <v>5.3E-3</v>
      </c>
      <c r="J85" s="11">
        <v>69.769000000000005</v>
      </c>
    </row>
    <row r="86" spans="1:10" x14ac:dyDescent="0.35">
      <c r="A86" s="4" t="s">
        <v>20</v>
      </c>
      <c r="B86" s="5">
        <v>2019</v>
      </c>
      <c r="C86" s="10">
        <f>-0.1077</f>
        <v>-0.1077</v>
      </c>
      <c r="D86" s="11">
        <v>8.8000000000000005E-3</v>
      </c>
      <c r="E86" s="11">
        <v>5.9999999999999995E-4</v>
      </c>
      <c r="F86" s="10">
        <v>69.619</v>
      </c>
      <c r="G86" s="11">
        <v>0</v>
      </c>
      <c r="H86" s="10">
        <v>0</v>
      </c>
      <c r="I86" s="11">
        <v>0</v>
      </c>
      <c r="J86" s="11">
        <v>0</v>
      </c>
    </row>
    <row r="87" spans="1:10" x14ac:dyDescent="0.35">
      <c r="A87" s="4" t="s">
        <v>20</v>
      </c>
      <c r="B87" s="5">
        <v>2018</v>
      </c>
      <c r="C87" s="10">
        <v>1.18E-2</v>
      </c>
      <c r="D87" s="11">
        <v>-3.0599999999999999E-2</v>
      </c>
      <c r="E87" s="11">
        <v>1.1999999999999999E-3</v>
      </c>
      <c r="F87" s="10">
        <v>68.031000000000006</v>
      </c>
      <c r="G87" s="11">
        <v>0</v>
      </c>
      <c r="H87" s="10">
        <v>0</v>
      </c>
      <c r="I87" s="11">
        <v>0</v>
      </c>
      <c r="J87" s="11">
        <v>0</v>
      </c>
    </row>
    <row r="88" spans="1:10" x14ac:dyDescent="0.35">
      <c r="A88" s="4" t="s">
        <v>20</v>
      </c>
      <c r="B88" s="5">
        <v>2017</v>
      </c>
      <c r="C88" s="10">
        <v>4.4499999999999998E-2</v>
      </c>
      <c r="D88" s="11">
        <v>7.8700000000000006E-2</v>
      </c>
      <c r="E88" s="11">
        <v>0</v>
      </c>
      <c r="F88" s="10">
        <v>71.516000000000005</v>
      </c>
      <c r="G88" s="11">
        <v>0</v>
      </c>
      <c r="H88" s="10">
        <v>0</v>
      </c>
      <c r="I88" s="11">
        <v>0</v>
      </c>
      <c r="J88" s="11">
        <v>0</v>
      </c>
    </row>
    <row r="89" spans="1:10" x14ac:dyDescent="0.35">
      <c r="A89" s="4" t="s">
        <v>20</v>
      </c>
      <c r="B89" s="5">
        <v>2016</v>
      </c>
      <c r="C89" s="10">
        <v>8.0699999999999994E-2</v>
      </c>
      <c r="D89" s="11">
        <v>-2.3699999999999999E-2</v>
      </c>
      <c r="E89" s="11">
        <v>3.7000000000000002E-3</v>
      </c>
      <c r="F89" s="10">
        <v>64.578999999999994</v>
      </c>
      <c r="G89" s="11">
        <v>0</v>
      </c>
      <c r="H89" s="10">
        <v>0</v>
      </c>
      <c r="I89" s="11">
        <v>0</v>
      </c>
      <c r="J89" s="11">
        <v>0</v>
      </c>
    </row>
    <row r="90" spans="1:10" x14ac:dyDescent="0.35">
      <c r="A90" s="4" t="s">
        <v>20</v>
      </c>
      <c r="B90" s="5">
        <v>2015</v>
      </c>
      <c r="C90" s="10">
        <v>5.6500000000000002E-2</v>
      </c>
      <c r="D90" s="11">
        <v>3.8899999999999997E-2</v>
      </c>
      <c r="E90" s="11">
        <v>-2.0999999999999999E-3</v>
      </c>
      <c r="F90" s="10">
        <v>67.066999999999993</v>
      </c>
      <c r="G90" s="11">
        <v>0</v>
      </c>
      <c r="H90" s="10">
        <v>0</v>
      </c>
      <c r="I90" s="11">
        <v>0</v>
      </c>
      <c r="J90" s="11">
        <v>0</v>
      </c>
    </row>
    <row r="91" spans="1:10" x14ac:dyDescent="0.35">
      <c r="A91" s="4" t="s">
        <v>21</v>
      </c>
      <c r="B91" s="5">
        <v>2021</v>
      </c>
      <c r="C91" s="10">
        <v>0.2432</v>
      </c>
      <c r="D91" s="11">
        <v>-4.8999999999999998E-3</v>
      </c>
      <c r="E91" s="11">
        <v>-4.0000000000000002E-4</v>
      </c>
      <c r="F91" s="10">
        <v>68.774000000000001</v>
      </c>
      <c r="G91" s="11">
        <v>1</v>
      </c>
      <c r="H91" s="10">
        <v>-4.8999999999999998E-3</v>
      </c>
      <c r="I91" s="11">
        <v>-4.0000000000000002E-4</v>
      </c>
      <c r="J91" s="11">
        <v>68.774000000000001</v>
      </c>
    </row>
    <row r="92" spans="1:10" x14ac:dyDescent="0.35">
      <c r="A92" s="4" t="s">
        <v>21</v>
      </c>
      <c r="B92" s="5">
        <v>2020</v>
      </c>
      <c r="C92" s="10">
        <f>-0.1281</f>
        <v>-0.12809999999999999</v>
      </c>
      <c r="D92" s="11">
        <v>-2.23E-2</v>
      </c>
      <c r="E92" s="11">
        <v>1.8E-3</v>
      </c>
      <c r="F92" s="10">
        <v>68.968999999999994</v>
      </c>
      <c r="G92" s="11">
        <v>1</v>
      </c>
      <c r="H92" s="10">
        <v>-2.23E-2</v>
      </c>
      <c r="I92" s="11">
        <v>1.8E-3</v>
      </c>
      <c r="J92" s="11">
        <v>68.968999999999994</v>
      </c>
    </row>
    <row r="93" spans="1:10" x14ac:dyDescent="0.35">
      <c r="A93" s="4" t="s">
        <v>21</v>
      </c>
      <c r="B93" s="5">
        <v>2019</v>
      </c>
      <c r="C93" s="10">
        <f>-0.1886</f>
        <v>-0.18859999999999999</v>
      </c>
      <c r="D93" s="11">
        <v>1.24E-2</v>
      </c>
      <c r="E93" s="11">
        <v>-8.9999999999999998E-4</v>
      </c>
      <c r="F93" s="10">
        <v>71.308999999999997</v>
      </c>
      <c r="G93" s="11">
        <v>0</v>
      </c>
      <c r="H93" s="10">
        <v>0</v>
      </c>
      <c r="I93" s="11">
        <v>0</v>
      </c>
      <c r="J93" s="11">
        <v>0</v>
      </c>
    </row>
    <row r="94" spans="1:10" x14ac:dyDescent="0.35">
      <c r="A94" s="4" t="s">
        <v>21</v>
      </c>
      <c r="B94" s="5">
        <v>2018</v>
      </c>
      <c r="C94" s="10">
        <v>6.1600000000000002E-2</v>
      </c>
      <c r="D94" s="11">
        <v>-1.24E-2</v>
      </c>
      <c r="E94" s="11">
        <v>-2.9999999999999997E-4</v>
      </c>
      <c r="F94" s="10">
        <v>69.564999999999998</v>
      </c>
      <c r="G94" s="11">
        <v>0</v>
      </c>
      <c r="H94" s="10">
        <v>0</v>
      </c>
      <c r="I94" s="11">
        <v>0</v>
      </c>
      <c r="J94" s="11">
        <v>0</v>
      </c>
    </row>
    <row r="95" spans="1:10" x14ac:dyDescent="0.35">
      <c r="A95" s="4" t="s">
        <v>21</v>
      </c>
      <c r="B95" s="5">
        <v>2017</v>
      </c>
      <c r="C95" s="10">
        <f>-0.0075</f>
        <v>-7.4999999999999997E-3</v>
      </c>
      <c r="D95" s="11">
        <v>0.17649999999999999</v>
      </c>
      <c r="E95" s="11">
        <v>0</v>
      </c>
      <c r="F95" s="10">
        <v>70.551000000000002</v>
      </c>
      <c r="G95" s="11">
        <v>0</v>
      </c>
      <c r="H95" s="10">
        <v>0</v>
      </c>
      <c r="I95" s="11">
        <v>0</v>
      </c>
      <c r="J95" s="11">
        <v>0</v>
      </c>
    </row>
    <row r="96" spans="1:10" x14ac:dyDescent="0.35">
      <c r="A96" s="4" t="s">
        <v>21</v>
      </c>
      <c r="B96" s="5">
        <v>2016</v>
      </c>
      <c r="C96" s="10">
        <v>4.1399999999999999E-2</v>
      </c>
      <c r="D96" s="11">
        <v>4.5900000000000003E-2</v>
      </c>
      <c r="E96" s="11">
        <v>0</v>
      </c>
      <c r="F96" s="10">
        <v>59.021000000000001</v>
      </c>
      <c r="G96" s="11">
        <v>0</v>
      </c>
      <c r="H96" s="10">
        <v>0</v>
      </c>
      <c r="I96" s="11">
        <v>0</v>
      </c>
      <c r="J96" s="11">
        <v>0</v>
      </c>
    </row>
    <row r="97" spans="1:10" x14ac:dyDescent="0.35">
      <c r="A97" s="4" t="s">
        <v>21</v>
      </c>
      <c r="B97" s="5">
        <v>2015</v>
      </c>
      <c r="C97" s="10">
        <f>-0.085</f>
        <v>-8.5000000000000006E-2</v>
      </c>
      <c r="D97" s="11">
        <v>-5.5199999999999999E-2</v>
      </c>
      <c r="E97" s="11">
        <v>-2E-3</v>
      </c>
      <c r="F97" s="10">
        <v>54.286999999999999</v>
      </c>
      <c r="G97" s="11">
        <v>0</v>
      </c>
      <c r="H97" s="10">
        <v>0</v>
      </c>
      <c r="I97" s="11">
        <v>0</v>
      </c>
      <c r="J97" s="11">
        <v>0</v>
      </c>
    </row>
    <row r="98" spans="1:10" x14ac:dyDescent="0.35">
      <c r="A98" s="4" t="s">
        <v>22</v>
      </c>
      <c r="B98" s="5">
        <v>2021</v>
      </c>
      <c r="C98" s="10">
        <v>0.29549999999999998</v>
      </c>
      <c r="D98" s="11">
        <v>-6.4999999999999997E-3</v>
      </c>
      <c r="E98" s="11">
        <v>1.9E-3</v>
      </c>
      <c r="F98" s="10">
        <v>68.186999999999998</v>
      </c>
      <c r="G98" s="11">
        <v>1</v>
      </c>
      <c r="H98" s="10">
        <v>-6.4999999999999997E-3</v>
      </c>
      <c r="I98" s="11">
        <v>1.9E-3</v>
      </c>
      <c r="J98" s="11">
        <v>68.186999999999998</v>
      </c>
    </row>
    <row r="99" spans="1:10" x14ac:dyDescent="0.35">
      <c r="A99" s="4" t="s">
        <v>22</v>
      </c>
      <c r="B99" s="5">
        <v>2020</v>
      </c>
      <c r="C99" s="10">
        <f>-0.116</f>
        <v>-0.11600000000000001</v>
      </c>
      <c r="D99" s="11">
        <v>-2.5000000000000001E-3</v>
      </c>
      <c r="E99" s="11">
        <v>-1.8E-3</v>
      </c>
      <c r="F99" s="10">
        <v>68.397999999999996</v>
      </c>
      <c r="G99" s="11">
        <v>1</v>
      </c>
      <c r="H99" s="10">
        <v>-2.5000000000000001E-3</v>
      </c>
      <c r="I99" s="11">
        <v>-1.8E-3</v>
      </c>
      <c r="J99" s="11">
        <v>68.397999999999996</v>
      </c>
    </row>
    <row r="100" spans="1:10" x14ac:dyDescent="0.35">
      <c r="A100" s="4" t="s">
        <v>22</v>
      </c>
      <c r="B100" s="5">
        <v>2019</v>
      </c>
      <c r="C100" s="10">
        <f>-0.088</f>
        <v>-8.7999999999999995E-2</v>
      </c>
      <c r="D100" s="11">
        <v>-6.1000000000000004E-3</v>
      </c>
      <c r="E100" s="11">
        <v>-2.8E-3</v>
      </c>
      <c r="F100" s="10">
        <v>68.37</v>
      </c>
      <c r="G100" s="11">
        <v>0</v>
      </c>
      <c r="H100" s="10">
        <v>0</v>
      </c>
      <c r="I100" s="11">
        <v>0</v>
      </c>
      <c r="J100" s="11">
        <v>0</v>
      </c>
    </row>
    <row r="101" spans="1:10" x14ac:dyDescent="0.35">
      <c r="A101" s="4" t="s">
        <v>22</v>
      </c>
      <c r="B101" s="5">
        <v>2018</v>
      </c>
      <c r="C101" s="10">
        <f>-0.0119</f>
        <v>-1.1900000000000001E-2</v>
      </c>
      <c r="D101" s="11">
        <v>-1.18E-2</v>
      </c>
      <c r="E101" s="11">
        <v>8.9999999999999998E-4</v>
      </c>
      <c r="F101" s="10">
        <v>68.781999999999996</v>
      </c>
      <c r="G101" s="11">
        <v>0</v>
      </c>
      <c r="H101" s="10">
        <v>0</v>
      </c>
      <c r="I101" s="11">
        <v>0</v>
      </c>
      <c r="J101" s="11">
        <v>0</v>
      </c>
    </row>
    <row r="102" spans="1:10" x14ac:dyDescent="0.35">
      <c r="A102" s="4" t="s">
        <v>22</v>
      </c>
      <c r="B102" s="5">
        <v>2017</v>
      </c>
      <c r="C102" s="10">
        <v>1.6E-2</v>
      </c>
      <c r="D102" s="11">
        <v>-4.24E-2</v>
      </c>
      <c r="E102" s="11">
        <v>0</v>
      </c>
      <c r="F102" s="10">
        <v>69.471999999999994</v>
      </c>
      <c r="G102" s="11">
        <v>0</v>
      </c>
      <c r="H102" s="10">
        <v>0</v>
      </c>
      <c r="I102" s="11">
        <v>0</v>
      </c>
      <c r="J102" s="11">
        <v>0</v>
      </c>
    </row>
    <row r="103" spans="1:10" x14ac:dyDescent="0.35">
      <c r="A103" s="4" t="s">
        <v>22</v>
      </c>
      <c r="B103" s="5">
        <v>2016</v>
      </c>
      <c r="C103" s="10">
        <f>-0.0667</f>
        <v>-6.6699999999999995E-2</v>
      </c>
      <c r="D103" s="11">
        <v>0.1089</v>
      </c>
      <c r="E103" s="11">
        <v>0</v>
      </c>
      <c r="F103" s="10">
        <v>75.673000000000002</v>
      </c>
      <c r="G103" s="11">
        <v>0</v>
      </c>
      <c r="H103" s="10">
        <v>0</v>
      </c>
      <c r="I103" s="11">
        <v>0</v>
      </c>
      <c r="J103" s="11">
        <v>0</v>
      </c>
    </row>
    <row r="104" spans="1:10" x14ac:dyDescent="0.35">
      <c r="A104" s="4" t="s">
        <v>22</v>
      </c>
      <c r="B104" s="5">
        <v>2015</v>
      </c>
      <c r="C104" s="10">
        <v>0.12790000000000001</v>
      </c>
      <c r="D104" s="11">
        <v>7.4999999999999997E-2</v>
      </c>
      <c r="E104" s="11">
        <v>0</v>
      </c>
      <c r="F104" s="10">
        <v>67.117000000000004</v>
      </c>
      <c r="G104" s="11">
        <v>0</v>
      </c>
      <c r="H104" s="10">
        <v>0</v>
      </c>
      <c r="I104" s="11">
        <v>0</v>
      </c>
      <c r="J104" s="11">
        <v>0</v>
      </c>
    </row>
    <row r="105" spans="1:10" x14ac:dyDescent="0.35">
      <c r="A105" s="4" t="s">
        <v>23</v>
      </c>
      <c r="B105" s="5">
        <v>2021</v>
      </c>
      <c r="C105" s="10">
        <v>0.16059999999999999</v>
      </c>
      <c r="D105" s="11">
        <v>-2.69E-2</v>
      </c>
      <c r="E105" s="11">
        <v>-3.5999999999999999E-3</v>
      </c>
      <c r="F105" s="10">
        <v>59.484000000000002</v>
      </c>
      <c r="G105" s="11">
        <v>1</v>
      </c>
      <c r="H105" s="10">
        <v>-2.69E-2</v>
      </c>
      <c r="I105" s="11">
        <v>-3.5999999999999999E-3</v>
      </c>
      <c r="J105" s="11">
        <v>59.484000000000002</v>
      </c>
    </row>
    <row r="106" spans="1:10" x14ac:dyDescent="0.35">
      <c r="A106" s="4" t="s">
        <v>23</v>
      </c>
      <c r="B106" s="5">
        <v>2020</v>
      </c>
      <c r="C106" s="10">
        <f>-0.1595</f>
        <v>-0.1595</v>
      </c>
      <c r="D106" s="11">
        <v>1.04E-2</v>
      </c>
      <c r="E106" s="11">
        <v>2.7000000000000001E-3</v>
      </c>
      <c r="F106" s="10">
        <v>62.761000000000003</v>
      </c>
      <c r="G106" s="11">
        <v>1</v>
      </c>
      <c r="H106" s="10">
        <v>1.04E-2</v>
      </c>
      <c r="I106" s="11">
        <v>2.7000000000000001E-3</v>
      </c>
      <c r="J106" s="11">
        <v>62.761000000000003</v>
      </c>
    </row>
    <row r="107" spans="1:10" x14ac:dyDescent="0.35">
      <c r="A107" s="4" t="s">
        <v>23</v>
      </c>
      <c r="B107" s="5">
        <v>2019</v>
      </c>
      <c r="C107" s="10">
        <f>-0.0819</f>
        <v>-8.1900000000000001E-2</v>
      </c>
      <c r="D107" s="11">
        <v>0.28470000000000001</v>
      </c>
      <c r="E107" s="11">
        <v>0</v>
      </c>
      <c r="F107" s="10">
        <v>61.073</v>
      </c>
      <c r="G107" s="11">
        <v>0</v>
      </c>
      <c r="H107" s="10">
        <v>0</v>
      </c>
      <c r="I107" s="11">
        <v>0</v>
      </c>
      <c r="J107" s="11">
        <v>0</v>
      </c>
    </row>
    <row r="108" spans="1:10" x14ac:dyDescent="0.35">
      <c r="A108" s="4" t="s">
        <v>23</v>
      </c>
      <c r="B108" s="5">
        <v>2018</v>
      </c>
      <c r="C108" s="10">
        <v>5.4699999999999999E-2</v>
      </c>
      <c r="D108" s="11">
        <v>0.15129999999999999</v>
      </c>
      <c r="E108" s="11">
        <v>0</v>
      </c>
      <c r="F108" s="10">
        <v>46.100999999999999</v>
      </c>
      <c r="G108" s="11">
        <v>0</v>
      </c>
      <c r="H108" s="10">
        <v>0</v>
      </c>
      <c r="I108" s="11">
        <v>0</v>
      </c>
      <c r="J108" s="11">
        <v>0</v>
      </c>
    </row>
    <row r="109" spans="1:10" x14ac:dyDescent="0.35">
      <c r="A109" s="4" t="s">
        <v>23</v>
      </c>
      <c r="B109" s="5">
        <v>2017</v>
      </c>
      <c r="C109" s="10">
        <v>2.3800000000000002E-2</v>
      </c>
      <c r="D109" s="11">
        <v>-4.3999999999999997E-2</v>
      </c>
      <c r="E109" s="11">
        <v>0</v>
      </c>
      <c r="F109" s="10">
        <v>35.581000000000003</v>
      </c>
      <c r="G109" s="11">
        <v>0</v>
      </c>
      <c r="H109" s="10">
        <v>0</v>
      </c>
      <c r="I109" s="11">
        <v>0</v>
      </c>
      <c r="J109" s="11">
        <v>0</v>
      </c>
    </row>
    <row r="110" spans="1:10" x14ac:dyDescent="0.35">
      <c r="A110" s="4" t="s">
        <v>23</v>
      </c>
      <c r="B110" s="5">
        <v>2016</v>
      </c>
      <c r="C110" s="10">
        <v>2.1600000000000001E-2</v>
      </c>
      <c r="D110" s="11">
        <v>-4.9299999999999997E-2</v>
      </c>
      <c r="E110" s="11">
        <v>-1.2999999999999999E-3</v>
      </c>
      <c r="F110" s="10">
        <v>42.18</v>
      </c>
      <c r="G110" s="11">
        <v>0</v>
      </c>
      <c r="H110" s="10">
        <v>0</v>
      </c>
      <c r="I110" s="11">
        <v>0</v>
      </c>
      <c r="J110" s="11">
        <v>0</v>
      </c>
    </row>
    <row r="111" spans="1:10" x14ac:dyDescent="0.35">
      <c r="A111" s="4" t="s">
        <v>24</v>
      </c>
      <c r="B111" s="5">
        <v>2021</v>
      </c>
      <c r="C111" s="10">
        <v>0.14560000000000001</v>
      </c>
      <c r="D111" s="11">
        <v>-8.6E-3</v>
      </c>
      <c r="E111" s="11">
        <v>0</v>
      </c>
      <c r="F111" s="10">
        <v>63.491</v>
      </c>
      <c r="G111" s="11">
        <v>1</v>
      </c>
      <c r="H111" s="10">
        <v>-8.6E-3</v>
      </c>
      <c r="I111" s="11">
        <v>0</v>
      </c>
      <c r="J111" s="11">
        <v>63.491</v>
      </c>
    </row>
    <row r="112" spans="1:10" x14ac:dyDescent="0.35">
      <c r="A112" s="4" t="s">
        <v>24</v>
      </c>
      <c r="B112" s="5">
        <v>2020</v>
      </c>
      <c r="C112" s="10">
        <f>-0.0979</f>
        <v>-9.7900000000000001E-2</v>
      </c>
      <c r="D112" s="11">
        <v>-9.9000000000000008E-3</v>
      </c>
      <c r="E112" s="11">
        <v>2.8999999999999998E-3</v>
      </c>
      <c r="F112" s="10">
        <v>63.960999999999999</v>
      </c>
      <c r="G112" s="11">
        <v>1</v>
      </c>
      <c r="H112" s="10">
        <v>-9.9000000000000008E-3</v>
      </c>
      <c r="I112" s="11">
        <v>2.8999999999999998E-3</v>
      </c>
      <c r="J112" s="11">
        <v>63.960999999999999</v>
      </c>
    </row>
    <row r="113" spans="1:10" x14ac:dyDescent="0.35">
      <c r="A113" s="4" t="s">
        <v>24</v>
      </c>
      <c r="B113" s="5">
        <v>2019</v>
      </c>
      <c r="C113" s="10">
        <v>0.16139999999999999</v>
      </c>
      <c r="D113" s="11">
        <v>-1.61E-2</v>
      </c>
      <c r="E113" s="11">
        <v>-1.8E-3</v>
      </c>
      <c r="F113" s="10">
        <v>64.555999999999997</v>
      </c>
      <c r="G113" s="11">
        <v>0</v>
      </c>
      <c r="H113" s="10">
        <v>0</v>
      </c>
      <c r="I113" s="11">
        <v>0</v>
      </c>
      <c r="J113" s="11">
        <v>0</v>
      </c>
    </row>
    <row r="114" spans="1:10" x14ac:dyDescent="0.35">
      <c r="A114" s="4" t="s">
        <v>24</v>
      </c>
      <c r="B114" s="5">
        <v>2018</v>
      </c>
      <c r="C114" s="10">
        <v>1.14E-2</v>
      </c>
      <c r="D114" s="11">
        <v>6.0299999999999999E-2</v>
      </c>
      <c r="E114" s="11">
        <v>0</v>
      </c>
      <c r="F114" s="10">
        <v>66.227999999999994</v>
      </c>
      <c r="G114" s="11">
        <v>0</v>
      </c>
      <c r="H114" s="10">
        <v>0</v>
      </c>
      <c r="I114" s="11">
        <v>0</v>
      </c>
      <c r="J114" s="11">
        <v>0</v>
      </c>
    </row>
    <row r="115" spans="1:10" x14ac:dyDescent="0.35">
      <c r="A115" s="4" t="s">
        <v>24</v>
      </c>
      <c r="B115" s="5">
        <v>2017</v>
      </c>
      <c r="C115" s="10">
        <f>-0.0064</f>
        <v>-6.4000000000000003E-3</v>
      </c>
      <c r="D115" s="11">
        <v>-3.8999999999999998E-3</v>
      </c>
      <c r="E115" s="11">
        <v>2.5999999999999999E-3</v>
      </c>
      <c r="F115" s="10">
        <v>60.432000000000002</v>
      </c>
      <c r="G115" s="11">
        <v>0</v>
      </c>
      <c r="H115" s="10">
        <v>0</v>
      </c>
      <c r="I115" s="11">
        <v>0</v>
      </c>
      <c r="J115" s="11">
        <v>0</v>
      </c>
    </row>
    <row r="116" spans="1:10" x14ac:dyDescent="0.35">
      <c r="A116" s="4" t="s">
        <v>24</v>
      </c>
      <c r="B116" s="5">
        <v>2016</v>
      </c>
      <c r="C116" s="10">
        <v>6.59E-2</v>
      </c>
      <c r="D116" s="11">
        <v>-3.5000000000000001E-3</v>
      </c>
      <c r="E116" s="11">
        <v>-1E-4</v>
      </c>
      <c r="F116" s="10">
        <v>60.131</v>
      </c>
      <c r="G116" s="11">
        <v>0</v>
      </c>
      <c r="H116" s="10">
        <v>0</v>
      </c>
      <c r="I116" s="11">
        <v>0</v>
      </c>
      <c r="J116" s="11">
        <v>0</v>
      </c>
    </row>
    <row r="117" spans="1:10" x14ac:dyDescent="0.35">
      <c r="A117" s="4" t="s">
        <v>24</v>
      </c>
      <c r="B117" s="5">
        <v>2015</v>
      </c>
      <c r="C117" s="10">
        <v>1.24E-2</v>
      </c>
      <c r="D117" s="11">
        <v>-3.56E-2</v>
      </c>
      <c r="E117" s="11">
        <v>3.3999999999999998E-3</v>
      </c>
      <c r="F117" s="10">
        <v>60.008000000000003</v>
      </c>
      <c r="G117" s="11">
        <v>0</v>
      </c>
      <c r="H117" s="10">
        <v>0</v>
      </c>
      <c r="I117" s="11">
        <v>0</v>
      </c>
      <c r="J117" s="11">
        <v>0</v>
      </c>
    </row>
    <row r="118" spans="1:10" x14ac:dyDescent="0.35">
      <c r="A118" s="4" t="s">
        <v>25</v>
      </c>
      <c r="B118" s="5">
        <v>2021</v>
      </c>
      <c r="C118" s="10">
        <v>0.1002</v>
      </c>
      <c r="D118" s="11">
        <v>0.13109999999999999</v>
      </c>
      <c r="E118" s="11">
        <v>0</v>
      </c>
      <c r="F118" s="10">
        <v>80.087000000000003</v>
      </c>
      <c r="G118" s="11">
        <v>1</v>
      </c>
      <c r="H118" s="10">
        <v>0.13109999999999999</v>
      </c>
      <c r="I118" s="11">
        <v>0</v>
      </c>
      <c r="J118" s="11">
        <v>80.087000000000003</v>
      </c>
    </row>
    <row r="119" spans="1:10" x14ac:dyDescent="0.35">
      <c r="A119" s="4" t="s">
        <v>25</v>
      </c>
      <c r="B119" s="5">
        <v>2020</v>
      </c>
      <c r="C119" s="10">
        <f>-0.0961</f>
        <v>-9.6100000000000005E-2</v>
      </c>
      <c r="D119" s="11">
        <v>-0.111</v>
      </c>
      <c r="E119" s="11">
        <v>2.4199999999999999E-2</v>
      </c>
      <c r="F119" s="10">
        <v>82.593999999999994</v>
      </c>
      <c r="G119" s="11">
        <v>1</v>
      </c>
      <c r="H119" s="10">
        <v>-0.111</v>
      </c>
      <c r="I119" s="11">
        <v>2.4199999999999999E-2</v>
      </c>
      <c r="J119" s="11">
        <v>82.593999999999994</v>
      </c>
    </row>
    <row r="120" spans="1:10" x14ac:dyDescent="0.35">
      <c r="A120" s="4" t="s">
        <v>25</v>
      </c>
      <c r="B120" s="5">
        <v>2019</v>
      </c>
      <c r="C120" s="10">
        <f>-0.0619</f>
        <v>-6.1899999999999997E-2</v>
      </c>
      <c r="D120" s="11">
        <v>-0.18410000000000001</v>
      </c>
      <c r="E120" s="11">
        <v>0</v>
      </c>
      <c r="F120" s="10">
        <v>84.224000000000004</v>
      </c>
      <c r="G120" s="11">
        <v>0</v>
      </c>
      <c r="H120" s="10">
        <v>0</v>
      </c>
      <c r="I120" s="11">
        <v>0</v>
      </c>
      <c r="J120" s="11">
        <v>0</v>
      </c>
    </row>
    <row r="121" spans="1:10" x14ac:dyDescent="0.35">
      <c r="A121" s="4" t="s">
        <v>25</v>
      </c>
      <c r="B121" s="5">
        <v>2018</v>
      </c>
      <c r="C121" s="10">
        <v>7.2900000000000006E-2</v>
      </c>
      <c r="D121" s="11">
        <v>8.7800000000000003E-2</v>
      </c>
      <c r="E121" s="11">
        <v>0</v>
      </c>
      <c r="F121" s="10">
        <v>85.468999999999994</v>
      </c>
      <c r="G121" s="11">
        <v>0</v>
      </c>
      <c r="H121" s="10">
        <v>0</v>
      </c>
      <c r="I121" s="11">
        <v>0</v>
      </c>
      <c r="J121" s="11">
        <v>0</v>
      </c>
    </row>
    <row r="122" spans="1:10" x14ac:dyDescent="0.35">
      <c r="A122" s="4" t="s">
        <v>25</v>
      </c>
      <c r="B122" s="5">
        <v>2017</v>
      </c>
      <c r="C122" s="10">
        <f>-0.0035</f>
        <v>-3.5000000000000001E-3</v>
      </c>
      <c r="D122" s="11">
        <v>-1.24E-2</v>
      </c>
      <c r="E122" s="11">
        <v>4.1000000000000002E-2</v>
      </c>
      <c r="F122" s="10">
        <v>87.358999999999995</v>
      </c>
      <c r="G122" s="11">
        <v>0</v>
      </c>
      <c r="H122" s="10">
        <v>0</v>
      </c>
      <c r="I122" s="11">
        <v>0</v>
      </c>
      <c r="J122" s="11">
        <v>0</v>
      </c>
    </row>
    <row r="123" spans="1:10" x14ac:dyDescent="0.35">
      <c r="A123" s="4" t="s">
        <v>25</v>
      </c>
      <c r="B123" s="5">
        <v>2016</v>
      </c>
      <c r="C123" s="10">
        <v>0.01</v>
      </c>
      <c r="D123" s="11">
        <v>1.2999999999999999E-3</v>
      </c>
      <c r="E123" s="11">
        <v>5.5800000000000002E-2</v>
      </c>
      <c r="F123" s="10">
        <v>86.037000000000006</v>
      </c>
      <c r="G123" s="11">
        <v>0</v>
      </c>
      <c r="H123" s="10">
        <v>0</v>
      </c>
      <c r="I123" s="11">
        <v>0</v>
      </c>
      <c r="J123" s="11">
        <v>0</v>
      </c>
    </row>
    <row r="124" spans="1:10" x14ac:dyDescent="0.35">
      <c r="A124" s="4" t="s">
        <v>25</v>
      </c>
      <c r="B124" s="5">
        <v>2015</v>
      </c>
      <c r="C124" s="10">
        <f>-0.0285</f>
        <v>-2.8500000000000001E-2</v>
      </c>
      <c r="D124" s="11">
        <v>-1.2E-2</v>
      </c>
      <c r="E124" s="11">
        <v>2.5499999999999998E-2</v>
      </c>
      <c r="F124" s="10">
        <v>84.164000000000001</v>
      </c>
      <c r="G124" s="11">
        <v>0</v>
      </c>
      <c r="H124" s="10">
        <v>0</v>
      </c>
      <c r="I124" s="11">
        <v>0</v>
      </c>
      <c r="J124" s="11">
        <v>0</v>
      </c>
    </row>
    <row r="125" spans="1:10" x14ac:dyDescent="0.35">
      <c r="A125" s="4" t="s">
        <v>26</v>
      </c>
      <c r="B125" s="5">
        <v>2021</v>
      </c>
      <c r="C125" s="10">
        <v>0.2341</v>
      </c>
      <c r="D125" s="11">
        <v>0.16500000000000001</v>
      </c>
      <c r="E125" s="11">
        <v>0</v>
      </c>
      <c r="F125" s="10">
        <v>91.4</v>
      </c>
      <c r="G125" s="11">
        <v>1</v>
      </c>
      <c r="H125" s="10">
        <v>0.16500000000000001</v>
      </c>
      <c r="I125" s="11">
        <v>0</v>
      </c>
      <c r="J125" s="11">
        <v>91.4</v>
      </c>
    </row>
    <row r="126" spans="1:10" x14ac:dyDescent="0.35">
      <c r="A126" s="4" t="s">
        <v>26</v>
      </c>
      <c r="B126" s="5">
        <v>2020</v>
      </c>
      <c r="C126" s="10">
        <f>-0.1195</f>
        <v>-0.1195</v>
      </c>
      <c r="D126" s="11">
        <v>-9.0200000000000002E-2</v>
      </c>
      <c r="E126" s="11">
        <v>5.0000000000000001E-3</v>
      </c>
      <c r="F126" s="10">
        <v>82.45</v>
      </c>
      <c r="G126" s="11">
        <v>1</v>
      </c>
      <c r="H126" s="10">
        <v>-9.0200000000000002E-2</v>
      </c>
      <c r="I126" s="11">
        <v>5.0000000000000001E-3</v>
      </c>
      <c r="J126" s="11">
        <v>82.45</v>
      </c>
    </row>
    <row r="127" spans="1:10" x14ac:dyDescent="0.35">
      <c r="A127" s="4" t="s">
        <v>26</v>
      </c>
      <c r="B127" s="5">
        <v>2019</v>
      </c>
      <c r="C127" s="10">
        <f>-0.166</f>
        <v>-0.16600000000000001</v>
      </c>
      <c r="D127" s="11">
        <v>-0.14069999999999999</v>
      </c>
      <c r="E127" s="11">
        <v>0</v>
      </c>
      <c r="F127" s="10">
        <v>72.974000000000004</v>
      </c>
      <c r="G127" s="11">
        <v>0</v>
      </c>
      <c r="H127" s="10">
        <v>0</v>
      </c>
      <c r="I127" s="11">
        <v>0</v>
      </c>
      <c r="J127" s="11">
        <v>0</v>
      </c>
    </row>
    <row r="128" spans="1:10" x14ac:dyDescent="0.35">
      <c r="A128" s="4" t="s">
        <v>26</v>
      </c>
      <c r="B128" s="5">
        <v>2017</v>
      </c>
      <c r="C128" s="10">
        <v>3.3700000000000001E-2</v>
      </c>
      <c r="D128" s="11">
        <v>-9.5999999999999992E-3</v>
      </c>
      <c r="E128" s="11">
        <v>3.0499999999999999E-2</v>
      </c>
      <c r="F128" s="10">
        <v>67.418000000000006</v>
      </c>
      <c r="G128" s="11">
        <v>0</v>
      </c>
      <c r="H128" s="10">
        <v>0</v>
      </c>
      <c r="I128" s="11">
        <v>0</v>
      </c>
      <c r="J128" s="11">
        <v>0</v>
      </c>
    </row>
    <row r="129" spans="1:10" x14ac:dyDescent="0.35">
      <c r="A129" s="4" t="s">
        <v>26</v>
      </c>
      <c r="B129" s="5">
        <v>2016</v>
      </c>
      <c r="C129" s="10">
        <v>3.09E-2</v>
      </c>
      <c r="D129" s="11">
        <v>-2.0999999999999999E-3</v>
      </c>
      <c r="E129" s="11">
        <v>4.7199999999999999E-2</v>
      </c>
      <c r="F129" s="10">
        <v>67.852999999999994</v>
      </c>
      <c r="G129" s="11">
        <v>0</v>
      </c>
      <c r="H129" s="10">
        <v>0</v>
      </c>
      <c r="I129" s="11">
        <v>0</v>
      </c>
      <c r="J129" s="11">
        <v>0</v>
      </c>
    </row>
    <row r="130" spans="1:10" x14ac:dyDescent="0.35">
      <c r="A130" s="4" t="s">
        <v>26</v>
      </c>
      <c r="B130" s="5">
        <v>2015</v>
      </c>
      <c r="C130" s="10">
        <f>-0.0072</f>
        <v>-7.1999999999999998E-3</v>
      </c>
      <c r="D130" s="11">
        <v>-3.4599999999999999E-2</v>
      </c>
      <c r="E130" s="11">
        <v>3.6200000000000003E-2</v>
      </c>
      <c r="F130" s="10">
        <v>71.888000000000005</v>
      </c>
      <c r="G130" s="11">
        <v>0</v>
      </c>
      <c r="H130" s="10">
        <v>0</v>
      </c>
      <c r="I130" s="11">
        <v>0</v>
      </c>
      <c r="J130" s="11">
        <v>0</v>
      </c>
    </row>
    <row r="131" spans="1:10" x14ac:dyDescent="0.35">
      <c r="A131" s="4" t="s">
        <v>27</v>
      </c>
      <c r="B131" s="5">
        <v>2021</v>
      </c>
      <c r="C131" s="10">
        <v>6.3100000000000003E-2</v>
      </c>
      <c r="D131" s="11">
        <v>0.18740000000000001</v>
      </c>
      <c r="E131" s="11">
        <v>0</v>
      </c>
      <c r="F131" s="10">
        <v>80.599999999999994</v>
      </c>
      <c r="G131" s="11">
        <v>1</v>
      </c>
      <c r="H131" s="10">
        <v>0.18740000000000001</v>
      </c>
      <c r="I131" s="11">
        <v>0</v>
      </c>
      <c r="J131" s="11">
        <v>80.599999999999994</v>
      </c>
    </row>
    <row r="132" spans="1:10" x14ac:dyDescent="0.35">
      <c r="A132" s="4" t="s">
        <v>27</v>
      </c>
      <c r="B132" s="5">
        <v>2020</v>
      </c>
      <c r="C132" s="10">
        <f>-0.12</f>
        <v>-0.12</v>
      </c>
      <c r="D132" s="11">
        <v>-0.1298</v>
      </c>
      <c r="E132" s="11">
        <v>-2.01E-2</v>
      </c>
      <c r="F132" s="10">
        <v>70.78</v>
      </c>
      <c r="G132" s="11">
        <v>1</v>
      </c>
      <c r="H132" s="10">
        <v>-0.1298</v>
      </c>
      <c r="I132" s="11">
        <v>-2.01E-2</v>
      </c>
      <c r="J132" s="11">
        <v>70.78</v>
      </c>
    </row>
    <row r="133" spans="1:10" x14ac:dyDescent="0.35">
      <c r="A133" s="4" t="s">
        <v>27</v>
      </c>
      <c r="B133" s="5">
        <v>2019</v>
      </c>
      <c r="C133" s="10">
        <f>-0.1261</f>
        <v>-0.12609999999999999</v>
      </c>
      <c r="D133" s="11">
        <v>-8.3599999999999994E-2</v>
      </c>
      <c r="E133" s="11">
        <v>0</v>
      </c>
      <c r="F133" s="10">
        <v>64.572000000000003</v>
      </c>
      <c r="G133" s="11">
        <v>0</v>
      </c>
      <c r="H133" s="10">
        <v>0</v>
      </c>
      <c r="I133" s="11">
        <v>0</v>
      </c>
      <c r="J133" s="11">
        <v>0</v>
      </c>
    </row>
    <row r="134" spans="1:10" x14ac:dyDescent="0.35">
      <c r="A134" s="4" t="s">
        <v>27</v>
      </c>
      <c r="B134" s="5">
        <v>2018</v>
      </c>
      <c r="C134" s="10">
        <v>4.3799999999999999E-2</v>
      </c>
      <c r="D134" s="11">
        <v>6.7999999999999996E-3</v>
      </c>
      <c r="E134" s="11">
        <v>4.02E-2</v>
      </c>
      <c r="F134" s="10">
        <v>63.185000000000002</v>
      </c>
      <c r="G134" s="11">
        <v>0</v>
      </c>
      <c r="H134" s="10">
        <v>0</v>
      </c>
      <c r="I134" s="11">
        <v>0</v>
      </c>
      <c r="J134" s="11">
        <v>0</v>
      </c>
    </row>
    <row r="135" spans="1:10" x14ac:dyDescent="0.35">
      <c r="A135" s="4" t="s">
        <v>27</v>
      </c>
      <c r="B135" s="5">
        <v>2017</v>
      </c>
      <c r="C135" s="10">
        <f>-0.0006</f>
        <v>-5.9999999999999995E-4</v>
      </c>
      <c r="D135" s="11">
        <v>-7.9000000000000008E-3</v>
      </c>
      <c r="E135" s="11">
        <v>3.2800000000000003E-2</v>
      </c>
      <c r="F135" s="10">
        <v>61.344999999999999</v>
      </c>
      <c r="G135" s="11">
        <v>0</v>
      </c>
      <c r="H135" s="10">
        <v>0</v>
      </c>
      <c r="I135" s="11">
        <v>0</v>
      </c>
      <c r="J135" s="11">
        <v>0</v>
      </c>
    </row>
    <row r="136" spans="1:10" x14ac:dyDescent="0.35">
      <c r="A136" s="4" t="s">
        <v>27</v>
      </c>
      <c r="B136" s="5">
        <v>2016</v>
      </c>
      <c r="C136" s="10">
        <v>3.8699999999999998E-2</v>
      </c>
      <c r="D136" s="11">
        <v>-5.0700000000000002E-2</v>
      </c>
      <c r="E136" s="11">
        <v>6.2799999999999995E-2</v>
      </c>
      <c r="F136" s="10">
        <v>71.010999999999996</v>
      </c>
      <c r="G136" s="11">
        <v>0</v>
      </c>
      <c r="H136" s="10">
        <v>0</v>
      </c>
      <c r="I136" s="11">
        <v>0</v>
      </c>
      <c r="J136" s="11">
        <v>0</v>
      </c>
    </row>
    <row r="137" spans="1:10" x14ac:dyDescent="0.35">
      <c r="A137" s="4" t="s">
        <v>27</v>
      </c>
      <c r="B137" s="5">
        <v>2015</v>
      </c>
      <c r="C137" s="10">
        <v>7.7999999999999996E-3</v>
      </c>
      <c r="D137" s="11">
        <v>-0.17269999999999999</v>
      </c>
      <c r="E137" s="11">
        <v>0</v>
      </c>
      <c r="F137" s="10">
        <v>72.801000000000002</v>
      </c>
      <c r="G137" s="11">
        <v>0</v>
      </c>
      <c r="H137" s="10">
        <v>0</v>
      </c>
      <c r="I137" s="11">
        <v>0</v>
      </c>
      <c r="J137" s="11">
        <v>0</v>
      </c>
    </row>
    <row r="138" spans="1:10" x14ac:dyDescent="0.35">
      <c r="A138" s="4" t="s">
        <v>28</v>
      </c>
      <c r="B138" s="5">
        <v>2021</v>
      </c>
      <c r="C138" s="10">
        <v>0.1115</v>
      </c>
      <c r="D138" s="11">
        <v>-2.5499999999999998E-2</v>
      </c>
      <c r="E138" s="11">
        <v>1.2999999999999999E-3</v>
      </c>
      <c r="F138" s="10">
        <v>69.566999999999993</v>
      </c>
      <c r="G138" s="11">
        <v>1</v>
      </c>
      <c r="H138" s="10">
        <v>-2.5499999999999998E-2</v>
      </c>
      <c r="I138" s="11">
        <v>1.2999999999999999E-3</v>
      </c>
      <c r="J138" s="11">
        <v>69.566999999999993</v>
      </c>
    </row>
    <row r="139" spans="1:10" x14ac:dyDescent="0.35">
      <c r="A139" s="4" t="s">
        <v>28</v>
      </c>
      <c r="B139" s="5">
        <v>2020</v>
      </c>
      <c r="C139" s="10">
        <f>-0.0766</f>
        <v>-7.6600000000000001E-2</v>
      </c>
      <c r="D139" s="11">
        <v>-1.6E-2</v>
      </c>
      <c r="E139" s="11">
        <v>5.0000000000000001E-4</v>
      </c>
      <c r="F139" s="10">
        <v>72.427000000000007</v>
      </c>
      <c r="G139" s="11">
        <v>1</v>
      </c>
      <c r="H139" s="10">
        <v>-1.6E-2</v>
      </c>
      <c r="I139" s="11">
        <v>5.0000000000000001E-4</v>
      </c>
      <c r="J139" s="11">
        <v>72.427000000000007</v>
      </c>
    </row>
    <row r="140" spans="1:10" x14ac:dyDescent="0.35">
      <c r="A140" s="4" t="s">
        <v>28</v>
      </c>
      <c r="B140" s="5">
        <v>2019</v>
      </c>
      <c r="C140" s="10">
        <f>-0.1628</f>
        <v>-0.1628</v>
      </c>
      <c r="D140" s="11">
        <v>-1.4500000000000001E-2</v>
      </c>
      <c r="E140" s="11">
        <v>-1.4E-3</v>
      </c>
      <c r="F140" s="10">
        <v>73.947000000000003</v>
      </c>
      <c r="G140" s="11">
        <v>0</v>
      </c>
      <c r="H140" s="10">
        <v>0</v>
      </c>
      <c r="I140" s="11">
        <v>0</v>
      </c>
      <c r="J140" s="11">
        <v>0</v>
      </c>
    </row>
    <row r="141" spans="1:10" x14ac:dyDescent="0.35">
      <c r="A141" s="4" t="s">
        <v>28</v>
      </c>
      <c r="B141" s="5">
        <v>2018</v>
      </c>
      <c r="C141" s="10">
        <v>7.6899999999999996E-2</v>
      </c>
      <c r="D141" s="11">
        <v>-2.5399999999999999E-2</v>
      </c>
      <c r="E141" s="11">
        <v>-3.5000000000000001E-3</v>
      </c>
      <c r="F141" s="10">
        <v>75.423000000000002</v>
      </c>
      <c r="G141" s="11">
        <v>0</v>
      </c>
      <c r="H141" s="10">
        <v>0</v>
      </c>
      <c r="I141" s="11">
        <v>0</v>
      </c>
      <c r="J141" s="11">
        <v>0</v>
      </c>
    </row>
    <row r="142" spans="1:10" x14ac:dyDescent="0.35">
      <c r="A142" s="4" t="s">
        <v>28</v>
      </c>
      <c r="B142" s="5">
        <v>2017</v>
      </c>
      <c r="C142" s="10">
        <f>-0.0179</f>
        <v>-1.7899999999999999E-2</v>
      </c>
      <c r="D142" s="11">
        <v>-2.9600000000000001E-2</v>
      </c>
      <c r="E142" s="11">
        <v>0</v>
      </c>
      <c r="F142" s="10">
        <v>78.512</v>
      </c>
      <c r="G142" s="11">
        <v>0</v>
      </c>
      <c r="H142" s="10">
        <v>0</v>
      </c>
      <c r="I142" s="11">
        <v>0</v>
      </c>
      <c r="J142" s="11">
        <v>0</v>
      </c>
    </row>
    <row r="143" spans="1:10" x14ac:dyDescent="0.35">
      <c r="A143" s="4" t="s">
        <v>28</v>
      </c>
      <c r="B143" s="5">
        <v>2015</v>
      </c>
      <c r="C143" s="10">
        <v>2.1999999999999999E-2</v>
      </c>
      <c r="D143" s="11">
        <v>-8.4699999999999998E-2</v>
      </c>
      <c r="E143" s="11">
        <v>0</v>
      </c>
      <c r="F143" s="10">
        <v>85.903000000000006</v>
      </c>
      <c r="G143" s="11">
        <v>0</v>
      </c>
      <c r="H143" s="10">
        <v>0</v>
      </c>
      <c r="I143" s="11">
        <v>0</v>
      </c>
      <c r="J143" s="11">
        <v>0</v>
      </c>
    </row>
    <row r="144" spans="1:10" x14ac:dyDescent="0.35">
      <c r="A144" s="4" t="s">
        <v>29</v>
      </c>
      <c r="B144" s="5">
        <v>2021</v>
      </c>
      <c r="C144" s="10">
        <v>0.21199999999999999</v>
      </c>
      <c r="D144" s="11">
        <v>-6.0000000000000001E-3</v>
      </c>
      <c r="E144" s="11">
        <v>-2.9999999999999997E-4</v>
      </c>
      <c r="F144" s="10">
        <v>72.626000000000005</v>
      </c>
      <c r="G144" s="11">
        <v>1</v>
      </c>
      <c r="H144" s="10">
        <v>-6.0000000000000001E-3</v>
      </c>
      <c r="I144" s="11">
        <v>-2.9999999999999997E-4</v>
      </c>
      <c r="J144" s="11">
        <v>72.626000000000005</v>
      </c>
    </row>
    <row r="145" spans="1:10" x14ac:dyDescent="0.35">
      <c r="A145" s="4" t="s">
        <v>29</v>
      </c>
      <c r="B145" s="5">
        <v>2020</v>
      </c>
      <c r="C145" s="10">
        <v>0.12609999999999999</v>
      </c>
      <c r="D145" s="11">
        <v>-1.7500000000000002E-2</v>
      </c>
      <c r="E145" s="11">
        <v>-1.5E-3</v>
      </c>
      <c r="F145" s="10">
        <v>72.691999999999993</v>
      </c>
      <c r="G145" s="11">
        <v>1</v>
      </c>
      <c r="H145" s="10">
        <v>-1.7500000000000002E-2</v>
      </c>
      <c r="I145" s="11">
        <v>-1.5E-3</v>
      </c>
      <c r="J145" s="11">
        <v>72.691999999999993</v>
      </c>
    </row>
    <row r="146" spans="1:10" x14ac:dyDescent="0.35">
      <c r="A146" s="4" t="s">
        <v>29</v>
      </c>
      <c r="B146" s="5">
        <v>2019</v>
      </c>
      <c r="C146" s="10">
        <v>7.8100000000000003E-2</v>
      </c>
      <c r="D146" s="11">
        <v>-4.24E-2</v>
      </c>
      <c r="E146" s="11">
        <v>3.0000000000000001E-3</v>
      </c>
      <c r="F146" s="10">
        <v>74.468999999999994</v>
      </c>
      <c r="G146" s="11">
        <v>0</v>
      </c>
      <c r="H146" s="10">
        <v>0</v>
      </c>
      <c r="I146" s="11">
        <v>0</v>
      </c>
      <c r="J146" s="11">
        <v>0</v>
      </c>
    </row>
    <row r="147" spans="1:10" x14ac:dyDescent="0.35">
      <c r="A147" s="4" t="s">
        <v>29</v>
      </c>
      <c r="B147" s="5">
        <v>2018</v>
      </c>
      <c r="C147" s="10">
        <v>4.9599999999999998E-2</v>
      </c>
      <c r="D147" s="11">
        <v>1.0500000000000001E-2</v>
      </c>
      <c r="E147" s="11">
        <v>-1E-4</v>
      </c>
      <c r="F147" s="10">
        <v>80.242999999999995</v>
      </c>
      <c r="G147" s="11">
        <v>0</v>
      </c>
      <c r="H147" s="10">
        <v>0</v>
      </c>
      <c r="I147" s="11">
        <v>0</v>
      </c>
      <c r="J147" s="11">
        <v>0</v>
      </c>
    </row>
    <row r="148" spans="1:10" x14ac:dyDescent="0.35">
      <c r="A148" s="4" t="s">
        <v>29</v>
      </c>
      <c r="B148" s="5">
        <v>2017</v>
      </c>
      <c r="C148" s="10">
        <v>7.0000000000000001E-3</v>
      </c>
      <c r="D148" s="11">
        <v>-3.7499999999999999E-2</v>
      </c>
      <c r="E148" s="11">
        <v>0</v>
      </c>
      <c r="F148" s="10">
        <v>78.572999999999993</v>
      </c>
      <c r="G148" s="11">
        <v>0</v>
      </c>
      <c r="H148" s="10">
        <v>0</v>
      </c>
      <c r="I148" s="11">
        <v>0</v>
      </c>
      <c r="J148" s="11">
        <v>0</v>
      </c>
    </row>
    <row r="149" spans="1:10" x14ac:dyDescent="0.35">
      <c r="A149" s="4" t="s">
        <v>29</v>
      </c>
      <c r="B149" s="5">
        <v>2016</v>
      </c>
      <c r="C149" s="10">
        <f>-0.046</f>
        <v>-4.5999999999999999E-2</v>
      </c>
      <c r="D149" s="11">
        <v>-2.3099999999999999E-2</v>
      </c>
      <c r="E149" s="11">
        <v>2.5999999999999999E-3</v>
      </c>
      <c r="F149" s="10">
        <v>83.754999999999995</v>
      </c>
      <c r="G149" s="11">
        <v>0</v>
      </c>
      <c r="H149" s="10">
        <v>0</v>
      </c>
      <c r="I149" s="11">
        <v>0</v>
      </c>
      <c r="J149" s="11">
        <v>0</v>
      </c>
    </row>
    <row r="150" spans="1:10" x14ac:dyDescent="0.35">
      <c r="A150" s="4" t="s">
        <v>29</v>
      </c>
      <c r="B150" s="5">
        <v>2015</v>
      </c>
      <c r="C150" s="10">
        <v>0.20369999999999999</v>
      </c>
      <c r="D150" s="11">
        <v>3.1099999999999999E-2</v>
      </c>
      <c r="E150" s="11">
        <v>4.3E-3</v>
      </c>
      <c r="F150" s="10">
        <v>86.152000000000001</v>
      </c>
      <c r="G150" s="11">
        <v>0</v>
      </c>
      <c r="H150" s="10">
        <v>0</v>
      </c>
      <c r="I150" s="11">
        <v>0</v>
      </c>
      <c r="J150" s="11">
        <v>0</v>
      </c>
    </row>
    <row r="151" spans="1:10" x14ac:dyDescent="0.35">
      <c r="A151" s="4" t="s">
        <v>30</v>
      </c>
      <c r="B151" s="5">
        <v>2021</v>
      </c>
      <c r="C151" s="10">
        <v>0.20150000000000001</v>
      </c>
      <c r="D151" s="11">
        <v>7.1000000000000004E-3</v>
      </c>
      <c r="E151" s="11">
        <v>2.9999999999999997E-4</v>
      </c>
      <c r="F151" s="10">
        <v>71.887</v>
      </c>
      <c r="G151" s="11">
        <v>1</v>
      </c>
      <c r="H151" s="10">
        <v>7.1000000000000004E-3</v>
      </c>
      <c r="I151" s="11">
        <v>2.9999999999999997E-4</v>
      </c>
      <c r="J151" s="11">
        <v>71.887</v>
      </c>
    </row>
    <row r="152" spans="1:10" x14ac:dyDescent="0.35">
      <c r="A152" s="4" t="s">
        <v>30</v>
      </c>
      <c r="B152" s="5">
        <v>2020</v>
      </c>
      <c r="C152" s="10">
        <f>-0.0654</f>
        <v>-6.54E-2</v>
      </c>
      <c r="D152" s="11">
        <v>-1.29E-2</v>
      </c>
      <c r="E152" s="11">
        <v>1.1000000000000001E-3</v>
      </c>
      <c r="F152" s="10">
        <v>70.489999999999995</v>
      </c>
      <c r="G152" s="11">
        <v>1</v>
      </c>
      <c r="H152" s="10">
        <v>-1.29E-2</v>
      </c>
      <c r="I152" s="11">
        <v>1.1000000000000001E-3</v>
      </c>
      <c r="J152" s="11">
        <v>70.489999999999995</v>
      </c>
    </row>
    <row r="153" spans="1:10" x14ac:dyDescent="0.35">
      <c r="A153" s="4" t="s">
        <v>30</v>
      </c>
      <c r="B153" s="5">
        <v>2019</v>
      </c>
      <c r="C153" s="10">
        <v>0.1053</v>
      </c>
      <c r="D153" s="11">
        <v>-7.4000000000000003E-3</v>
      </c>
      <c r="E153" s="11">
        <v>3.5000000000000001E-3</v>
      </c>
      <c r="F153" s="10">
        <v>71.466999999999999</v>
      </c>
      <c r="G153" s="11">
        <v>0</v>
      </c>
      <c r="H153" s="10">
        <v>0</v>
      </c>
      <c r="I153" s="11">
        <v>0</v>
      </c>
      <c r="J153" s="11">
        <v>0</v>
      </c>
    </row>
    <row r="154" spans="1:10" x14ac:dyDescent="0.35">
      <c r="A154" s="4" t="s">
        <v>30</v>
      </c>
      <c r="B154" s="5">
        <v>2018</v>
      </c>
      <c r="C154" s="10">
        <v>3.5999999999999999E-3</v>
      </c>
      <c r="D154" s="11">
        <v>-3.1800000000000002E-2</v>
      </c>
      <c r="E154" s="11">
        <v>1.1999999999999999E-3</v>
      </c>
      <c r="F154" s="10">
        <v>71.724000000000004</v>
      </c>
      <c r="G154" s="11">
        <v>0</v>
      </c>
      <c r="H154" s="10">
        <v>0</v>
      </c>
      <c r="I154" s="11">
        <v>0</v>
      </c>
      <c r="J154" s="11">
        <v>0</v>
      </c>
    </row>
    <row r="155" spans="1:10" x14ac:dyDescent="0.35">
      <c r="A155" s="4" t="s">
        <v>30</v>
      </c>
      <c r="B155" s="5">
        <v>2017</v>
      </c>
      <c r="C155" s="10">
        <f>-0.3228</f>
        <v>-0.32279999999999998</v>
      </c>
      <c r="D155" s="11">
        <v>-3.1600000000000003E-2</v>
      </c>
      <c r="E155" s="11">
        <v>0</v>
      </c>
      <c r="F155" s="10">
        <v>75.575999999999993</v>
      </c>
      <c r="G155" s="11">
        <v>0</v>
      </c>
      <c r="H155" s="10">
        <v>0</v>
      </c>
      <c r="I155" s="11">
        <v>0</v>
      </c>
      <c r="J155" s="11">
        <v>0</v>
      </c>
    </row>
    <row r="156" spans="1:10" x14ac:dyDescent="0.35">
      <c r="A156" s="4" t="s">
        <v>30</v>
      </c>
      <c r="B156" s="5">
        <v>2016</v>
      </c>
      <c r="C156" s="10">
        <v>0.1031</v>
      </c>
      <c r="D156" s="11">
        <v>-1.23E-2</v>
      </c>
      <c r="E156" s="11">
        <v>1.4E-3</v>
      </c>
      <c r="F156" s="10">
        <v>79.361999999999995</v>
      </c>
      <c r="G156" s="11">
        <v>0</v>
      </c>
      <c r="H156" s="10">
        <v>0</v>
      </c>
      <c r="I156" s="11">
        <v>0</v>
      </c>
      <c r="J156" s="11">
        <v>0</v>
      </c>
    </row>
    <row r="157" spans="1:10" x14ac:dyDescent="0.35">
      <c r="A157" s="4" t="s">
        <v>30</v>
      </c>
      <c r="B157" s="5">
        <v>2015</v>
      </c>
      <c r="C157" s="10">
        <v>5.0999999999999997E-2</v>
      </c>
      <c r="D157" s="11">
        <v>6.1999999999999998E-3</v>
      </c>
      <c r="E157" s="11">
        <v>-4.0000000000000002E-4</v>
      </c>
      <c r="F157" s="10">
        <v>80.317999999999998</v>
      </c>
      <c r="G157" s="11">
        <v>0</v>
      </c>
      <c r="H157" s="10">
        <v>0</v>
      </c>
      <c r="I157" s="11">
        <v>0</v>
      </c>
      <c r="J157" s="11">
        <v>0</v>
      </c>
    </row>
    <row r="158" spans="1:10" x14ac:dyDescent="0.35">
      <c r="A158" s="4" t="s">
        <v>31</v>
      </c>
      <c r="B158" s="5">
        <v>2021</v>
      </c>
      <c r="C158" s="10">
        <v>4.07E-2</v>
      </c>
      <c r="D158" s="11">
        <v>6.5799999999999997E-2</v>
      </c>
      <c r="E158" s="11">
        <v>-7.0000000000000001E-3</v>
      </c>
      <c r="F158" s="10">
        <v>82.622</v>
      </c>
      <c r="G158" s="11">
        <v>1</v>
      </c>
      <c r="H158" s="10">
        <v>6.5799999999999997E-2</v>
      </c>
      <c r="I158" s="11">
        <v>-7.0000000000000001E-3</v>
      </c>
      <c r="J158" s="11">
        <v>82.622</v>
      </c>
    </row>
    <row r="159" spans="1:10" x14ac:dyDescent="0.35">
      <c r="A159" s="4" t="s">
        <v>31</v>
      </c>
      <c r="B159" s="5">
        <v>2020</v>
      </c>
      <c r="C159" s="10">
        <f>-0.1204</f>
        <v>-0.12039999999999999</v>
      </c>
      <c r="D159" s="11">
        <v>-0.1149</v>
      </c>
      <c r="E159" s="11">
        <v>2.6100000000000002E-2</v>
      </c>
      <c r="F159" s="10">
        <v>84.48</v>
      </c>
      <c r="G159" s="11">
        <v>1</v>
      </c>
      <c r="H159" s="10">
        <v>-0.1149</v>
      </c>
      <c r="I159" s="11">
        <v>2.6100000000000002E-2</v>
      </c>
      <c r="J159" s="11">
        <v>84.48</v>
      </c>
    </row>
    <row r="160" spans="1:10" x14ac:dyDescent="0.35">
      <c r="A160" s="4" t="s">
        <v>31</v>
      </c>
      <c r="B160" s="5">
        <v>2019</v>
      </c>
      <c r="C160" s="10">
        <f>-0.1352</f>
        <v>-0.13519999999999999</v>
      </c>
      <c r="D160" s="11">
        <v>-0.1331</v>
      </c>
      <c r="E160" s="11">
        <v>0</v>
      </c>
      <c r="F160" s="10">
        <v>85.765000000000001</v>
      </c>
      <c r="G160" s="11">
        <v>0</v>
      </c>
      <c r="H160" s="10">
        <v>0</v>
      </c>
      <c r="I160" s="11">
        <v>0</v>
      </c>
      <c r="J160" s="11">
        <v>0</v>
      </c>
    </row>
    <row r="161" spans="1:10" x14ac:dyDescent="0.35">
      <c r="A161" s="4" t="s">
        <v>31</v>
      </c>
      <c r="B161" s="5">
        <v>2018</v>
      </c>
      <c r="C161" s="10">
        <v>5.2400000000000002E-2</v>
      </c>
      <c r="D161" s="11">
        <v>1.89E-2</v>
      </c>
      <c r="E161" s="11">
        <v>2.7300000000000001E-2</v>
      </c>
      <c r="F161" s="10">
        <v>84.105999999999995</v>
      </c>
      <c r="G161" s="11">
        <v>0</v>
      </c>
      <c r="H161" s="10">
        <v>0</v>
      </c>
      <c r="I161" s="11">
        <v>0</v>
      </c>
      <c r="J161" s="11">
        <v>0</v>
      </c>
    </row>
    <row r="162" spans="1:10" x14ac:dyDescent="0.35">
      <c r="A162" s="4" t="s">
        <v>31</v>
      </c>
      <c r="B162" s="5">
        <v>2017</v>
      </c>
      <c r="C162" s="10">
        <v>3.4700000000000002E-2</v>
      </c>
      <c r="D162" s="11">
        <v>-1.8499999999999999E-2</v>
      </c>
      <c r="E162" s="11">
        <v>3.1699999999999999E-2</v>
      </c>
      <c r="F162" s="10">
        <v>82.096000000000004</v>
      </c>
      <c r="G162" s="11">
        <v>0</v>
      </c>
      <c r="H162" s="10">
        <v>0</v>
      </c>
      <c r="I162" s="11">
        <v>0</v>
      </c>
      <c r="J162" s="11">
        <v>0</v>
      </c>
    </row>
    <row r="163" spans="1:10" x14ac:dyDescent="0.35">
      <c r="A163" s="4" t="s">
        <v>31</v>
      </c>
      <c r="B163" s="5">
        <v>2016</v>
      </c>
      <c r="C163" s="10">
        <v>5.2999999999999999E-2</v>
      </c>
      <c r="D163" s="11">
        <v>2.63E-2</v>
      </c>
      <c r="E163" s="11">
        <v>1.7500000000000002E-2</v>
      </c>
      <c r="F163" s="10">
        <v>87.302999999999997</v>
      </c>
      <c r="G163" s="11">
        <v>0</v>
      </c>
      <c r="H163" s="10">
        <v>0</v>
      </c>
      <c r="I163" s="11">
        <v>0</v>
      </c>
      <c r="J163" s="11">
        <v>0</v>
      </c>
    </row>
    <row r="164" spans="1:10" x14ac:dyDescent="0.35">
      <c r="A164" s="4" t="s">
        <v>31</v>
      </c>
      <c r="B164" s="5">
        <v>2015</v>
      </c>
      <c r="C164" s="10">
        <f>-0.0024</f>
        <v>-2.3999999999999998E-3</v>
      </c>
      <c r="D164" s="11">
        <v>-1.46E-2</v>
      </c>
      <c r="E164" s="11">
        <v>1.4200000000000001E-2</v>
      </c>
      <c r="F164" s="10">
        <v>87.620999999999995</v>
      </c>
      <c r="G164" s="11">
        <v>0</v>
      </c>
      <c r="H164" s="10">
        <v>0</v>
      </c>
      <c r="I164" s="11">
        <v>0</v>
      </c>
      <c r="J164" s="11">
        <v>0</v>
      </c>
    </row>
    <row r="165" spans="1:10" x14ac:dyDescent="0.35">
      <c r="A165" s="4" t="s">
        <v>32</v>
      </c>
      <c r="B165" s="5">
        <v>2021</v>
      </c>
      <c r="C165" s="10">
        <v>0.1603</v>
      </c>
      <c r="D165" s="11">
        <v>-7.4000000000000003E-3</v>
      </c>
      <c r="E165" s="11">
        <v>6.6699999999999995E-2</v>
      </c>
      <c r="F165" s="10">
        <v>91.667000000000002</v>
      </c>
      <c r="G165" s="11">
        <v>1</v>
      </c>
      <c r="H165" s="10">
        <v>-7.4000000000000003E-3</v>
      </c>
      <c r="I165" s="11">
        <v>6.6699999999999995E-2</v>
      </c>
      <c r="J165" s="11">
        <v>91.667000000000002</v>
      </c>
    </row>
    <row r="166" spans="1:10" x14ac:dyDescent="0.35">
      <c r="A166" s="4" t="s">
        <v>32</v>
      </c>
      <c r="B166" s="5">
        <v>2020</v>
      </c>
      <c r="C166" s="10">
        <f>-0.1216</f>
        <v>-0.1216</v>
      </c>
      <c r="D166" s="11">
        <v>-0.12239999999999999</v>
      </c>
      <c r="E166" s="11">
        <v>-3.9100000000000003E-2</v>
      </c>
      <c r="F166" s="10">
        <v>94.366</v>
      </c>
      <c r="G166" s="11">
        <v>1</v>
      </c>
      <c r="H166" s="10">
        <v>-0.12239999999999999</v>
      </c>
      <c r="I166" s="11">
        <v>-3.9100000000000003E-2</v>
      </c>
      <c r="J166" s="11">
        <v>94.366</v>
      </c>
    </row>
    <row r="167" spans="1:10" x14ac:dyDescent="0.35">
      <c r="A167" s="4" t="s">
        <v>32</v>
      </c>
      <c r="B167" s="5">
        <v>2019</v>
      </c>
      <c r="C167" s="10">
        <f>-0.1666</f>
        <v>-0.1666</v>
      </c>
      <c r="D167" s="11">
        <v>-0.1346</v>
      </c>
      <c r="E167" s="11">
        <v>0</v>
      </c>
      <c r="F167" s="10">
        <v>95.355999999999995</v>
      </c>
      <c r="G167" s="11">
        <v>0</v>
      </c>
      <c r="H167" s="10">
        <v>0</v>
      </c>
      <c r="I167" s="11">
        <v>0</v>
      </c>
      <c r="J167" s="11">
        <v>0</v>
      </c>
    </row>
    <row r="168" spans="1:10" x14ac:dyDescent="0.35">
      <c r="A168" s="4" t="s">
        <v>32</v>
      </c>
      <c r="B168" s="5">
        <v>2017</v>
      </c>
      <c r="C168" s="10">
        <v>5.7999999999999996E-3</v>
      </c>
      <c r="D168" s="11">
        <v>-4.1999999999999997E-3</v>
      </c>
      <c r="E168" s="11">
        <v>4.19E-2</v>
      </c>
      <c r="F168" s="10">
        <v>96.843000000000004</v>
      </c>
      <c r="G168" s="11">
        <v>0</v>
      </c>
      <c r="H168" s="10">
        <v>0</v>
      </c>
      <c r="I168" s="11">
        <v>0</v>
      </c>
      <c r="J168" s="11">
        <v>0</v>
      </c>
    </row>
    <row r="169" spans="1:10" x14ac:dyDescent="0.35">
      <c r="A169" s="4" t="s">
        <v>32</v>
      </c>
      <c r="B169" s="5">
        <v>2016</v>
      </c>
      <c r="C169" s="10">
        <v>4.4999999999999998E-2</v>
      </c>
      <c r="D169" s="11">
        <v>1.95E-2</v>
      </c>
      <c r="E169" s="11">
        <v>3.3700000000000001E-2</v>
      </c>
      <c r="F169" s="10">
        <v>96.447000000000003</v>
      </c>
      <c r="G169" s="11">
        <v>0</v>
      </c>
      <c r="H169" s="10">
        <v>0</v>
      </c>
      <c r="I169" s="11">
        <v>0</v>
      </c>
      <c r="J169" s="11">
        <v>0</v>
      </c>
    </row>
    <row r="170" spans="1:10" x14ac:dyDescent="0.35">
      <c r="A170" s="4" t="s">
        <v>32</v>
      </c>
      <c r="B170" s="5">
        <v>2015</v>
      </c>
      <c r="C170" s="10">
        <f>-0.0245</f>
        <v>-2.4500000000000001E-2</v>
      </c>
      <c r="D170" s="11">
        <v>-1.4E-2</v>
      </c>
      <c r="E170" s="11">
        <v>3.78E-2</v>
      </c>
      <c r="F170" s="10">
        <v>94.981999999999999</v>
      </c>
      <c r="G170" s="11">
        <v>0</v>
      </c>
      <c r="H170" s="10">
        <v>0</v>
      </c>
      <c r="I170" s="11">
        <v>0</v>
      </c>
      <c r="J170" s="11">
        <v>0</v>
      </c>
    </row>
    <row r="171" spans="1:10" x14ac:dyDescent="0.35">
      <c r="A171" s="4" t="s">
        <v>33</v>
      </c>
      <c r="B171" s="5">
        <v>2021</v>
      </c>
      <c r="C171" s="10">
        <v>8.3500000000000005E-2</v>
      </c>
      <c r="D171" s="11">
        <v>-9.4000000000000004E-3</v>
      </c>
      <c r="E171" s="11">
        <v>2.5000000000000001E-3</v>
      </c>
      <c r="F171" s="10">
        <v>71.602000000000004</v>
      </c>
      <c r="G171" s="11">
        <v>1</v>
      </c>
      <c r="H171" s="10">
        <v>-9.4000000000000004E-3</v>
      </c>
      <c r="I171" s="11">
        <v>2.5000000000000001E-3</v>
      </c>
      <c r="J171" s="11">
        <v>71.602000000000004</v>
      </c>
    </row>
    <row r="172" spans="1:10" x14ac:dyDescent="0.35">
      <c r="A172" s="4" t="s">
        <v>33</v>
      </c>
      <c r="B172" s="5">
        <v>2020</v>
      </c>
      <c r="C172" s="10">
        <f>-0.0646</f>
        <v>-6.4600000000000005E-2</v>
      </c>
      <c r="D172" s="11">
        <v>-3.4200000000000001E-2</v>
      </c>
      <c r="E172" s="11">
        <v>-2.0999999999999999E-3</v>
      </c>
      <c r="F172" s="10">
        <v>72.135999999999996</v>
      </c>
      <c r="G172" s="11">
        <v>1</v>
      </c>
      <c r="H172" s="10">
        <v>-3.4200000000000001E-2</v>
      </c>
      <c r="I172" s="11">
        <v>-2.0999999999999999E-3</v>
      </c>
      <c r="J172" s="11">
        <v>72.135999999999996</v>
      </c>
    </row>
    <row r="173" spans="1:10" x14ac:dyDescent="0.35">
      <c r="A173" s="4" t="s">
        <v>33</v>
      </c>
      <c r="B173" s="5">
        <v>2019</v>
      </c>
      <c r="C173" s="10">
        <f>-0.1716</f>
        <v>-0.1716</v>
      </c>
      <c r="D173" s="11">
        <v>-2.8999999999999998E-3</v>
      </c>
      <c r="E173" s="11">
        <v>6.6E-3</v>
      </c>
      <c r="F173" s="10">
        <v>76.688000000000002</v>
      </c>
      <c r="G173" s="11">
        <v>0</v>
      </c>
      <c r="H173" s="10">
        <v>0</v>
      </c>
      <c r="I173" s="11">
        <v>0</v>
      </c>
      <c r="J173" s="11">
        <v>0</v>
      </c>
    </row>
    <row r="174" spans="1:10" x14ac:dyDescent="0.35">
      <c r="A174" s="4" t="s">
        <v>33</v>
      </c>
      <c r="B174" s="5">
        <v>2018</v>
      </c>
      <c r="C174" s="10">
        <v>1.14E-2</v>
      </c>
      <c r="D174" s="11">
        <v>0.14319999999999999</v>
      </c>
      <c r="E174" s="11">
        <v>0</v>
      </c>
      <c r="F174" s="10">
        <v>76.075999999999993</v>
      </c>
      <c r="G174" s="11">
        <v>0</v>
      </c>
      <c r="H174" s="10">
        <v>0</v>
      </c>
      <c r="I174" s="11">
        <v>0</v>
      </c>
      <c r="J174" s="11">
        <v>0</v>
      </c>
    </row>
    <row r="175" spans="1:10" x14ac:dyDescent="0.35">
      <c r="A175" s="4" t="s">
        <v>33</v>
      </c>
      <c r="B175" s="5">
        <v>2017</v>
      </c>
      <c r="C175" s="10">
        <f>-0.0111</f>
        <v>-1.11E-2</v>
      </c>
      <c r="D175" s="11">
        <v>-1.7000000000000001E-2</v>
      </c>
      <c r="E175" s="11">
        <v>0</v>
      </c>
      <c r="F175" s="10">
        <v>65.88</v>
      </c>
      <c r="G175" s="11">
        <v>0</v>
      </c>
      <c r="H175" s="10">
        <v>0</v>
      </c>
      <c r="I175" s="11">
        <v>0</v>
      </c>
      <c r="J175" s="11">
        <v>0</v>
      </c>
    </row>
    <row r="176" spans="1:10" x14ac:dyDescent="0.35">
      <c r="A176" s="4" t="s">
        <v>33</v>
      </c>
      <c r="B176" s="5">
        <v>2016</v>
      </c>
      <c r="C176" s="10">
        <v>3.15E-2</v>
      </c>
      <c r="D176" s="11">
        <v>8.8999999999999999E-3</v>
      </c>
      <c r="E176" s="11">
        <v>-5.9999999999999995E-4</v>
      </c>
      <c r="F176" s="10">
        <v>67.605000000000004</v>
      </c>
      <c r="G176" s="11">
        <v>0</v>
      </c>
      <c r="H176" s="10">
        <v>0</v>
      </c>
      <c r="I176" s="11">
        <v>0</v>
      </c>
      <c r="J176" s="11">
        <v>0</v>
      </c>
    </row>
    <row r="177" spans="1:10" x14ac:dyDescent="0.35">
      <c r="A177" s="4" t="s">
        <v>33</v>
      </c>
      <c r="B177" s="5">
        <v>2015</v>
      </c>
      <c r="C177" s="10">
        <v>6.7900000000000002E-2</v>
      </c>
      <c r="D177" s="11">
        <v>-2.7300000000000001E-2</v>
      </c>
      <c r="E177" s="11">
        <v>5.7999999999999996E-3</v>
      </c>
      <c r="F177" s="10">
        <v>66.197999999999993</v>
      </c>
      <c r="G177" s="11">
        <v>0</v>
      </c>
      <c r="H177" s="10">
        <v>0</v>
      </c>
      <c r="I177" s="11">
        <v>0</v>
      </c>
      <c r="J177" s="11">
        <v>0</v>
      </c>
    </row>
    <row r="178" spans="1:10" x14ac:dyDescent="0.35">
      <c r="A178" s="4" t="s">
        <v>34</v>
      </c>
      <c r="B178" s="5">
        <v>2021</v>
      </c>
      <c r="C178" s="10">
        <v>0.113</v>
      </c>
      <c r="D178" s="11">
        <v>-6.6E-3</v>
      </c>
      <c r="E178" s="11">
        <v>5.0000000000000001E-4</v>
      </c>
      <c r="F178" s="10">
        <v>60.552</v>
      </c>
      <c r="G178" s="11">
        <v>1</v>
      </c>
      <c r="H178" s="10">
        <v>-6.6E-3</v>
      </c>
      <c r="I178" s="11">
        <v>5.0000000000000001E-4</v>
      </c>
      <c r="J178" s="11">
        <v>60.552</v>
      </c>
    </row>
    <row r="179" spans="1:10" x14ac:dyDescent="0.35">
      <c r="A179" s="4" t="s">
        <v>34</v>
      </c>
      <c r="B179" s="5">
        <v>2020</v>
      </c>
      <c r="C179" s="10">
        <f>-0.1227</f>
        <v>-0.1227</v>
      </c>
      <c r="D179" s="11">
        <v>-1.84E-2</v>
      </c>
      <c r="E179" s="11">
        <v>4.7999999999999996E-3</v>
      </c>
      <c r="F179" s="10">
        <v>60.738</v>
      </c>
      <c r="G179" s="11">
        <v>1</v>
      </c>
      <c r="H179" s="10">
        <v>-1.84E-2</v>
      </c>
      <c r="I179" s="11">
        <v>4.7999999999999996E-3</v>
      </c>
      <c r="J179" s="11">
        <v>60.738</v>
      </c>
    </row>
    <row r="180" spans="1:10" x14ac:dyDescent="0.35">
      <c r="A180" s="4" t="s">
        <v>34</v>
      </c>
      <c r="B180" s="5">
        <v>2019</v>
      </c>
      <c r="C180" s="10">
        <f>-0.1308</f>
        <v>-0.1308</v>
      </c>
      <c r="D180" s="11">
        <v>-2.0899999999999998E-2</v>
      </c>
      <c r="E180" s="11">
        <v>1.6999999999999999E-3</v>
      </c>
      <c r="F180" s="10">
        <v>62.37</v>
      </c>
      <c r="G180" s="11">
        <v>0</v>
      </c>
      <c r="H180" s="10">
        <v>0</v>
      </c>
      <c r="I180" s="11">
        <v>0</v>
      </c>
      <c r="J180" s="11">
        <v>0</v>
      </c>
    </row>
    <row r="181" spans="1:10" x14ac:dyDescent="0.35">
      <c r="A181" s="4" t="s">
        <v>34</v>
      </c>
      <c r="B181" s="5">
        <v>2018</v>
      </c>
      <c r="C181" s="10">
        <v>7.8600000000000003E-2</v>
      </c>
      <c r="D181" s="11">
        <v>1.5100000000000001E-2</v>
      </c>
      <c r="E181" s="11">
        <v>2.9999999999999997E-4</v>
      </c>
      <c r="F181" s="10">
        <v>64.638000000000005</v>
      </c>
      <c r="G181" s="11">
        <v>0</v>
      </c>
      <c r="H181" s="10">
        <v>0</v>
      </c>
      <c r="I181" s="11">
        <v>0</v>
      </c>
      <c r="J181" s="11">
        <v>0</v>
      </c>
    </row>
    <row r="182" spans="1:10" x14ac:dyDescent="0.35">
      <c r="A182" s="4" t="s">
        <v>34</v>
      </c>
      <c r="B182" s="5">
        <v>2017</v>
      </c>
      <c r="C182" s="10">
        <v>9.7999999999999997E-3</v>
      </c>
      <c r="D182" s="11">
        <v>-3.04E-2</v>
      </c>
      <c r="E182" s="11">
        <v>0</v>
      </c>
      <c r="F182" s="10">
        <v>62.581000000000003</v>
      </c>
      <c r="G182" s="11">
        <v>0</v>
      </c>
      <c r="H182" s="10">
        <v>0</v>
      </c>
      <c r="I182" s="11">
        <v>0</v>
      </c>
      <c r="J182" s="11">
        <v>0</v>
      </c>
    </row>
    <row r="183" spans="1:10" x14ac:dyDescent="0.35">
      <c r="A183" s="4" t="s">
        <v>34</v>
      </c>
      <c r="B183" s="5">
        <v>2016</v>
      </c>
      <c r="C183" s="10">
        <v>7.1199999999999999E-2</v>
      </c>
      <c r="D183" s="11">
        <v>-8.9999999999999998E-4</v>
      </c>
      <c r="E183" s="11">
        <v>-1E-3</v>
      </c>
      <c r="F183" s="10">
        <v>66.358999999999995</v>
      </c>
      <c r="G183" s="11">
        <v>0</v>
      </c>
      <c r="H183" s="10">
        <v>0</v>
      </c>
      <c r="I183" s="11">
        <v>0</v>
      </c>
      <c r="J183" s="11">
        <v>0</v>
      </c>
    </row>
    <row r="184" spans="1:10" x14ac:dyDescent="0.35">
      <c r="A184" s="4" t="s">
        <v>34</v>
      </c>
      <c r="B184" s="5">
        <v>2015</v>
      </c>
      <c r="C184" s="10">
        <v>4.2900000000000001E-2</v>
      </c>
      <c r="D184" s="11">
        <v>-0.05</v>
      </c>
      <c r="E184" s="11">
        <v>-4.1999999999999997E-3</v>
      </c>
      <c r="F184" s="10">
        <v>65.962999999999994</v>
      </c>
      <c r="G184" s="11">
        <v>0</v>
      </c>
      <c r="H184" s="10">
        <v>0</v>
      </c>
      <c r="I184" s="11">
        <v>0</v>
      </c>
      <c r="J184" s="11">
        <v>0</v>
      </c>
    </row>
    <row r="185" spans="1:10" x14ac:dyDescent="0.35">
      <c r="A185" s="4" t="s">
        <v>35</v>
      </c>
      <c r="B185" s="5">
        <v>2021</v>
      </c>
      <c r="C185" s="10">
        <v>0.28260000000000002</v>
      </c>
      <c r="D185" s="11">
        <v>-1.11E-2</v>
      </c>
      <c r="E185" s="11">
        <v>-1.5E-3</v>
      </c>
      <c r="F185" s="10">
        <v>65.691000000000003</v>
      </c>
      <c r="G185" s="11">
        <v>1</v>
      </c>
      <c r="H185" s="10">
        <v>-1.11E-2</v>
      </c>
      <c r="I185" s="11">
        <v>-1.5E-3</v>
      </c>
      <c r="J185" s="11">
        <v>65.691000000000003</v>
      </c>
    </row>
    <row r="186" spans="1:10" x14ac:dyDescent="0.35">
      <c r="A186" s="4" t="s">
        <v>35</v>
      </c>
      <c r="B186" s="5">
        <v>2020</v>
      </c>
      <c r="C186" s="10">
        <f>-0.1078</f>
        <v>-0.10780000000000001</v>
      </c>
      <c r="D186" s="11">
        <v>-1.2800000000000001E-2</v>
      </c>
      <c r="E186" s="11">
        <v>-8.0000000000000004E-4</v>
      </c>
      <c r="F186" s="10">
        <v>66.489999999999995</v>
      </c>
      <c r="G186" s="11">
        <v>1</v>
      </c>
      <c r="H186" s="10">
        <v>-1.2800000000000001E-2</v>
      </c>
      <c r="I186" s="11">
        <v>-8.0000000000000004E-4</v>
      </c>
      <c r="J186" s="11">
        <v>66.489999999999995</v>
      </c>
    </row>
    <row r="187" spans="1:10" x14ac:dyDescent="0.35">
      <c r="A187" s="4" t="s">
        <v>35</v>
      </c>
      <c r="B187" s="5">
        <v>2019</v>
      </c>
      <c r="C187" s="10">
        <f>-0.1573</f>
        <v>-0.1573</v>
      </c>
      <c r="D187" s="11">
        <v>-8.3000000000000001E-3</v>
      </c>
      <c r="E187" s="11">
        <v>1.6000000000000001E-3</v>
      </c>
      <c r="F187" s="10">
        <v>67.584000000000003</v>
      </c>
      <c r="G187" s="11">
        <v>0</v>
      </c>
      <c r="H187" s="10">
        <v>0</v>
      </c>
      <c r="I187" s="11">
        <v>0</v>
      </c>
      <c r="J187" s="11">
        <v>0</v>
      </c>
    </row>
    <row r="188" spans="1:10" x14ac:dyDescent="0.35">
      <c r="A188" s="4" t="s">
        <v>35</v>
      </c>
      <c r="B188" s="5">
        <v>2018</v>
      </c>
      <c r="C188" s="10">
        <v>5.0900000000000001E-2</v>
      </c>
      <c r="D188" s="11">
        <v>7.1400000000000005E-2</v>
      </c>
      <c r="E188" s="11">
        <v>0</v>
      </c>
      <c r="F188" s="10">
        <v>67.995999999999995</v>
      </c>
      <c r="G188" s="11">
        <v>0</v>
      </c>
      <c r="H188" s="10">
        <v>0</v>
      </c>
      <c r="I188" s="11">
        <v>0</v>
      </c>
      <c r="J188" s="11">
        <v>0</v>
      </c>
    </row>
    <row r="189" spans="1:10" x14ac:dyDescent="0.35">
      <c r="A189" s="4" t="s">
        <v>35</v>
      </c>
      <c r="B189" s="5">
        <v>2017</v>
      </c>
      <c r="C189" s="10">
        <v>1.0699999999999999E-2</v>
      </c>
      <c r="D189" s="11">
        <v>-2.0799999999999999E-2</v>
      </c>
      <c r="E189" s="11">
        <v>0</v>
      </c>
      <c r="F189" s="10">
        <v>61.497999999999998</v>
      </c>
      <c r="G189" s="11">
        <v>0</v>
      </c>
      <c r="H189" s="10">
        <v>0</v>
      </c>
      <c r="I189" s="11">
        <v>0</v>
      </c>
      <c r="J189" s="11">
        <v>0</v>
      </c>
    </row>
    <row r="190" spans="1:10" x14ac:dyDescent="0.35">
      <c r="A190" s="4" t="s">
        <v>35</v>
      </c>
      <c r="B190" s="5">
        <v>2016</v>
      </c>
      <c r="C190" s="10">
        <v>7.2999999999999995E-2</v>
      </c>
      <c r="D190" s="11">
        <v>3.1199999999999999E-2</v>
      </c>
      <c r="E190" s="11">
        <v>1.2999999999999999E-3</v>
      </c>
      <c r="F190" s="10">
        <v>63.573999999999998</v>
      </c>
      <c r="G190" s="11">
        <v>0</v>
      </c>
      <c r="H190" s="10">
        <v>0</v>
      </c>
      <c r="I190" s="11">
        <v>0</v>
      </c>
      <c r="J190" s="11">
        <v>0</v>
      </c>
    </row>
    <row r="191" spans="1:10" x14ac:dyDescent="0.35">
      <c r="A191" s="4" t="s">
        <v>35</v>
      </c>
      <c r="B191" s="5">
        <v>2015</v>
      </c>
      <c r="C191" s="10">
        <v>3.4500000000000003E-2</v>
      </c>
      <c r="D191" s="11">
        <v>1.0999999999999999E-2</v>
      </c>
      <c r="E191" s="11">
        <v>2.3E-3</v>
      </c>
      <c r="F191" s="10">
        <v>59.905999999999999</v>
      </c>
      <c r="G191" s="11">
        <v>0</v>
      </c>
      <c r="H191" s="10">
        <v>0</v>
      </c>
      <c r="I191" s="11">
        <v>0</v>
      </c>
      <c r="J191" s="11">
        <v>0</v>
      </c>
    </row>
    <row r="192" spans="1:10" x14ac:dyDescent="0.35">
      <c r="A192" s="6"/>
    </row>
    <row r="193" spans="1:1" x14ac:dyDescent="0.35">
      <c r="A193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6A76-3455-43F3-978D-2E74FB1B0E4E}">
  <dimension ref="A1:M1"/>
  <sheetViews>
    <sheetView zoomScale="71" zoomScaleNormal="71" workbookViewId="0">
      <selection activeCell="H26" sqref="H26"/>
    </sheetView>
  </sheetViews>
  <sheetFormatPr defaultRowHeight="14.5" x14ac:dyDescent="0.35"/>
  <cols>
    <col min="1" max="16384" width="8.7265625" style="1"/>
  </cols>
  <sheetData>
    <row r="1" spans="1:13" x14ac:dyDescent="0.35">
      <c r="A1" s="8" t="s">
        <v>36</v>
      </c>
      <c r="G1" s="8" t="s">
        <v>37</v>
      </c>
      <c r="M1" s="8" t="s">
        <v>38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Research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wan23 roast duck</dc:creator>
  <cp:lastModifiedBy>wan23 roast duck</cp:lastModifiedBy>
  <dcterms:created xsi:type="dcterms:W3CDTF">2023-08-30T12:37:05Z</dcterms:created>
  <dcterms:modified xsi:type="dcterms:W3CDTF">2023-09-09T09:02:41Z</dcterms:modified>
</cp:coreProperties>
</file>