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6"/>
  <workbookPr/>
  <bookViews>
    <workbookView xWindow="-105" yWindow="-105" windowWidth="19425" windowHeight="10425" activeTab="8"/>
  </bookViews>
  <sheets>
    <sheet name="BCA" sheetId="1" r:id="rId1"/>
    <sheet name="BRI" sheetId="2" r:id="rId2"/>
    <sheet name="BTN" sheetId="3" r:id="rId3"/>
    <sheet name="CIMB NIAGA" sheetId="4" r:id="rId4"/>
    <sheet name="MANDIRI" sheetId="6" r:id="rId5"/>
    <sheet name="MAYBANK" sheetId="7" r:id="rId6"/>
    <sheet name="OCBC NISP" sheetId="8" r:id="rId7"/>
    <sheet name="PERMATA" sheetId="9" r:id="rId8"/>
    <sheet name="Sheet1" sheetId="10" r:id="rId9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9" i="10"/>
  <c r="H37"/>
  <c r="G37"/>
  <c r="K30"/>
  <c r="V11"/>
  <c r="U11"/>
  <c r="T11"/>
  <c r="S11"/>
  <c r="R11"/>
  <c r="V10"/>
  <c r="U10"/>
  <c r="T10"/>
  <c r="S10"/>
  <c r="R10"/>
  <c r="V9"/>
  <c r="U9"/>
  <c r="T9"/>
  <c r="S9"/>
  <c r="R9"/>
  <c r="V8"/>
  <c r="U8"/>
  <c r="T8"/>
  <c r="S8"/>
  <c r="R8"/>
  <c r="V7"/>
  <c r="U7"/>
  <c r="T7"/>
  <c r="S7"/>
  <c r="R7"/>
  <c r="V6"/>
  <c r="U6"/>
  <c r="T6"/>
  <c r="S6"/>
  <c r="R6"/>
  <c r="V5"/>
  <c r="U5"/>
  <c r="T5"/>
  <c r="S5"/>
  <c r="R5"/>
  <c r="R4"/>
  <c r="V4"/>
  <c r="U4"/>
  <c r="T4"/>
  <c r="S4"/>
  <c r="G5" i="9"/>
  <c r="G4"/>
  <c r="G3"/>
  <c r="G2"/>
  <c r="G5" i="8"/>
  <c r="G4"/>
  <c r="G3"/>
  <c r="G2"/>
  <c r="G5" i="7"/>
  <c r="G4"/>
  <c r="G3"/>
  <c r="G2"/>
  <c r="G5" i="6"/>
  <c r="G4"/>
  <c r="G3"/>
  <c r="G2"/>
  <c r="G5" i="4"/>
  <c r="G4"/>
  <c r="G3"/>
  <c r="G2"/>
  <c r="G5" i="3"/>
  <c r="G4"/>
  <c r="G3"/>
  <c r="G2"/>
  <c r="G5" i="2"/>
  <c r="G4"/>
  <c r="G3"/>
  <c r="G2"/>
  <c r="G3" i="1"/>
  <c r="G4"/>
  <c r="G5"/>
  <c r="G2"/>
  <c r="K27" i="9"/>
  <c r="J27"/>
  <c r="I27"/>
  <c r="H27"/>
  <c r="G27"/>
  <c r="F27"/>
  <c r="K26"/>
  <c r="J26"/>
  <c r="I26"/>
  <c r="H26"/>
  <c r="G26"/>
  <c r="F26"/>
  <c r="K25"/>
  <c r="J25"/>
  <c r="I25"/>
  <c r="H25"/>
  <c r="G25"/>
  <c r="F25"/>
  <c r="K24"/>
  <c r="J24"/>
  <c r="I24"/>
  <c r="H24"/>
  <c r="G24"/>
  <c r="F24"/>
  <c r="K27" i="8"/>
  <c r="J27"/>
  <c r="I27"/>
  <c r="H27"/>
  <c r="G27"/>
  <c r="F27"/>
  <c r="K26"/>
  <c r="J26"/>
  <c r="I26"/>
  <c r="H26"/>
  <c r="G26"/>
  <c r="F26"/>
  <c r="K25"/>
  <c r="J25"/>
  <c r="I25"/>
  <c r="H25"/>
  <c r="G25"/>
  <c r="F25"/>
  <c r="K24"/>
  <c r="J24"/>
  <c r="I24"/>
  <c r="H24"/>
  <c r="G24"/>
  <c r="F24"/>
  <c r="K27" i="7"/>
  <c r="J27"/>
  <c r="I27"/>
  <c r="H27"/>
  <c r="G27"/>
  <c r="F27"/>
  <c r="K26"/>
  <c r="J26"/>
  <c r="I26"/>
  <c r="H26"/>
  <c r="G26"/>
  <c r="F26"/>
  <c r="K25"/>
  <c r="J25"/>
  <c r="I25"/>
  <c r="H25"/>
  <c r="G25"/>
  <c r="F25"/>
  <c r="K24"/>
  <c r="J24"/>
  <c r="I24"/>
  <c r="H24"/>
  <c r="G24"/>
  <c r="F24"/>
  <c r="K27" i="6"/>
  <c r="J27"/>
  <c r="I27"/>
  <c r="H27"/>
  <c r="G27"/>
  <c r="F27"/>
  <c r="K26"/>
  <c r="J26"/>
  <c r="I26"/>
  <c r="H26"/>
  <c r="G26"/>
  <c r="F26"/>
  <c r="K25"/>
  <c r="J25"/>
  <c r="I25"/>
  <c r="H25"/>
  <c r="G25"/>
  <c r="F25"/>
  <c r="K24"/>
  <c r="J24"/>
  <c r="I24"/>
  <c r="H24"/>
  <c r="G24"/>
  <c r="F24"/>
  <c r="K27" i="4"/>
  <c r="J27"/>
  <c r="I27"/>
  <c r="H27"/>
  <c r="G27"/>
  <c r="F27"/>
  <c r="K26"/>
  <c r="J26"/>
  <c r="I26"/>
  <c r="H26"/>
  <c r="G26"/>
  <c r="F26"/>
  <c r="K25"/>
  <c r="J25"/>
  <c r="I25"/>
  <c r="H25"/>
  <c r="G25"/>
  <c r="F25"/>
  <c r="K24"/>
  <c r="J24"/>
  <c r="I24"/>
  <c r="H24"/>
  <c r="G24"/>
  <c r="F24"/>
  <c r="K27" i="3"/>
  <c r="J27"/>
  <c r="I27"/>
  <c r="H27"/>
  <c r="G27"/>
  <c r="F27"/>
  <c r="K26"/>
  <c r="J26"/>
  <c r="I26"/>
  <c r="H26"/>
  <c r="G26"/>
  <c r="F26"/>
  <c r="K25"/>
  <c r="J25"/>
  <c r="I25"/>
  <c r="H25"/>
  <c r="G25"/>
  <c r="F25"/>
  <c r="K24"/>
  <c r="J24"/>
  <c r="I24"/>
  <c r="H24"/>
  <c r="G24"/>
  <c r="F24"/>
  <c r="F25" i="2"/>
  <c r="G25"/>
  <c r="H25"/>
  <c r="I25"/>
  <c r="J25"/>
  <c r="K25"/>
  <c r="F26"/>
  <c r="G26"/>
  <c r="H26"/>
  <c r="I26"/>
  <c r="J26"/>
  <c r="K26"/>
  <c r="F27"/>
  <c r="G27"/>
  <c r="H27"/>
  <c r="I27"/>
  <c r="J27"/>
  <c r="K27"/>
  <c r="K24"/>
  <c r="J24"/>
  <c r="I24"/>
  <c r="H24"/>
  <c r="G24"/>
  <c r="F24"/>
  <c r="S15" i="10" l="1"/>
  <c r="U15"/>
  <c r="T14"/>
  <c r="V15"/>
  <c r="T15"/>
  <c r="V12"/>
  <c r="T12"/>
  <c r="V13"/>
  <c r="T13"/>
  <c r="V14"/>
  <c r="S12"/>
  <c r="U12"/>
  <c r="S13"/>
  <c r="U13"/>
  <c r="S14"/>
  <c r="U14"/>
  <c r="Y15" i="9"/>
  <c r="Y16" s="1"/>
  <c r="C23" s="1"/>
  <c r="W15"/>
  <c r="W16" s="1"/>
  <c r="B23" s="1"/>
  <c r="U15"/>
  <c r="U16" s="1"/>
  <c r="C22" s="1"/>
  <c r="S15"/>
  <c r="S16" s="1"/>
  <c r="B22" s="1"/>
  <c r="Q15"/>
  <c r="Q16" s="1"/>
  <c r="C21" s="1"/>
  <c r="O15"/>
  <c r="O16" s="1"/>
  <c r="B21" s="1"/>
  <c r="M15"/>
  <c r="M16" s="1"/>
  <c r="C20" s="1"/>
  <c r="K15"/>
  <c r="K16" s="1"/>
  <c r="B20" s="1"/>
  <c r="Y15" i="8"/>
  <c r="Y16" s="1"/>
  <c r="C23" s="1"/>
  <c r="W15"/>
  <c r="W16" s="1"/>
  <c r="B23" s="1"/>
  <c r="U15"/>
  <c r="U16" s="1"/>
  <c r="C22" s="1"/>
  <c r="S15"/>
  <c r="S16" s="1"/>
  <c r="B22" s="1"/>
  <c r="Q15"/>
  <c r="Q16" s="1"/>
  <c r="C21" s="1"/>
  <c r="O15"/>
  <c r="O16" s="1"/>
  <c r="B21" s="1"/>
  <c r="M15"/>
  <c r="M16" s="1"/>
  <c r="C20" s="1"/>
  <c r="K15"/>
  <c r="K16" s="1"/>
  <c r="B20" s="1"/>
  <c r="Y15" i="7"/>
  <c r="Y16" s="1"/>
  <c r="C23" s="1"/>
  <c r="W15"/>
  <c r="W16" s="1"/>
  <c r="B23" s="1"/>
  <c r="U15"/>
  <c r="U16" s="1"/>
  <c r="C22" s="1"/>
  <c r="S15"/>
  <c r="S16" s="1"/>
  <c r="B22" s="1"/>
  <c r="Q15"/>
  <c r="Q16" s="1"/>
  <c r="C21" s="1"/>
  <c r="O15"/>
  <c r="O16" s="1"/>
  <c r="B21" s="1"/>
  <c r="M15"/>
  <c r="M16" s="1"/>
  <c r="C20" s="1"/>
  <c r="K15"/>
  <c r="K16" s="1"/>
  <c r="B20" s="1"/>
  <c r="W15" i="6"/>
  <c r="W16" s="1"/>
  <c r="B23" s="1"/>
  <c r="S15"/>
  <c r="S16" s="1"/>
  <c r="B22" s="1"/>
  <c r="O15"/>
  <c r="O16" s="1"/>
  <c r="B21" s="1"/>
  <c r="M15"/>
  <c r="M16" s="1"/>
  <c r="C20" s="1"/>
  <c r="K15"/>
  <c r="K16" s="1"/>
  <c r="B20" s="1"/>
  <c r="Y15"/>
  <c r="Y16" s="1"/>
  <c r="C23" s="1"/>
  <c r="U15"/>
  <c r="U16" s="1"/>
  <c r="C22" s="1"/>
  <c r="Q15"/>
  <c r="Q16" s="1"/>
  <c r="C21" s="1"/>
  <c r="K15" i="4"/>
  <c r="K16" s="1"/>
  <c r="B20" s="1"/>
  <c r="Y15"/>
  <c r="Y16" s="1"/>
  <c r="C23" s="1"/>
  <c r="W15"/>
  <c r="W16" s="1"/>
  <c r="B23" s="1"/>
  <c r="D23" s="1"/>
  <c r="U15"/>
  <c r="U16" s="1"/>
  <c r="C22" s="1"/>
  <c r="S15"/>
  <c r="S16" s="1"/>
  <c r="B22" s="1"/>
  <c r="Q15"/>
  <c r="Q16" s="1"/>
  <c r="C21" s="1"/>
  <c r="O15"/>
  <c r="O16" s="1"/>
  <c r="B21" s="1"/>
  <c r="M15"/>
  <c r="M16" s="1"/>
  <c r="C20" s="1"/>
  <c r="W16" i="3"/>
  <c r="W15"/>
  <c r="B23" s="1"/>
  <c r="B20"/>
  <c r="Y15"/>
  <c r="Y16" s="1"/>
  <c r="C23" s="1"/>
  <c r="U15"/>
  <c r="U16" s="1"/>
  <c r="C22" s="1"/>
  <c r="S15"/>
  <c r="S16" s="1"/>
  <c r="B22" s="1"/>
  <c r="Q15"/>
  <c r="Q16" s="1"/>
  <c r="C21" s="1"/>
  <c r="O15"/>
  <c r="O16" s="1"/>
  <c r="B21" s="1"/>
  <c r="M15"/>
  <c r="M16" s="1"/>
  <c r="C20" s="1"/>
  <c r="K15"/>
  <c r="K16" s="1"/>
  <c r="K15" i="1"/>
  <c r="K16" s="1"/>
  <c r="B20" s="1"/>
  <c r="K15" i="2"/>
  <c r="K16" s="1"/>
  <c r="B20" s="1"/>
  <c r="Y15"/>
  <c r="Y16" s="1"/>
  <c r="C23" s="1"/>
  <c r="W15"/>
  <c r="W16" s="1"/>
  <c r="B23" s="1"/>
  <c r="U15"/>
  <c r="U16" s="1"/>
  <c r="C22" s="1"/>
  <c r="S15"/>
  <c r="S16" s="1"/>
  <c r="B22" s="1"/>
  <c r="Q15"/>
  <c r="Q16" s="1"/>
  <c r="C21" s="1"/>
  <c r="O15"/>
  <c r="O16" s="1"/>
  <c r="B21" s="1"/>
  <c r="M15"/>
  <c r="M16" s="1"/>
  <c r="C20" s="1"/>
  <c r="C22" i="1"/>
  <c r="B22"/>
  <c r="U15"/>
  <c r="U16" s="1"/>
  <c r="Y15"/>
  <c r="Y16" s="1"/>
  <c r="C23" s="1"/>
  <c r="W15"/>
  <c r="W16" s="1"/>
  <c r="B23" s="1"/>
  <c r="C21"/>
  <c r="B21"/>
  <c r="D21"/>
  <c r="O16"/>
  <c r="S15"/>
  <c r="S16" s="1"/>
  <c r="Q15"/>
  <c r="Q16" s="1"/>
  <c r="O15"/>
  <c r="M15"/>
  <c r="M16" s="1"/>
  <c r="C20" s="1"/>
  <c r="C17" i="9"/>
  <c r="D17" s="1"/>
  <c r="C16"/>
  <c r="D16" s="1"/>
  <c r="C15"/>
  <c r="D15" s="1"/>
  <c r="C14"/>
  <c r="D14" s="1"/>
  <c r="C11"/>
  <c r="B11"/>
  <c r="D11" s="1"/>
  <c r="C10"/>
  <c r="B10"/>
  <c r="C9"/>
  <c r="B9"/>
  <c r="C8"/>
  <c r="B8"/>
  <c r="D8" s="1"/>
  <c r="F5"/>
  <c r="F4"/>
  <c r="F3"/>
  <c r="F2"/>
  <c r="C17" i="8"/>
  <c r="D17" s="1"/>
  <c r="C16"/>
  <c r="D16" s="1"/>
  <c r="C15"/>
  <c r="D15" s="1"/>
  <c r="C14"/>
  <c r="D14" s="1"/>
  <c r="C11"/>
  <c r="B11"/>
  <c r="C10"/>
  <c r="B10"/>
  <c r="C9"/>
  <c r="B9"/>
  <c r="C8"/>
  <c r="B8"/>
  <c r="F5"/>
  <c r="F4"/>
  <c r="F3"/>
  <c r="F2"/>
  <c r="C17" i="7"/>
  <c r="D17" s="1"/>
  <c r="C16"/>
  <c r="D16" s="1"/>
  <c r="C15"/>
  <c r="D15" s="1"/>
  <c r="C14"/>
  <c r="D14" s="1"/>
  <c r="C11"/>
  <c r="B11"/>
  <c r="D11" s="1"/>
  <c r="C10"/>
  <c r="B10"/>
  <c r="C9"/>
  <c r="B9"/>
  <c r="C8"/>
  <c r="B8"/>
  <c r="F5"/>
  <c r="F4"/>
  <c r="F3"/>
  <c r="F2"/>
  <c r="C17" i="6"/>
  <c r="D17" s="1"/>
  <c r="C16"/>
  <c r="D16" s="1"/>
  <c r="C15"/>
  <c r="D15" s="1"/>
  <c r="C14"/>
  <c r="D14" s="1"/>
  <c r="C11"/>
  <c r="D11" s="1"/>
  <c r="B11"/>
  <c r="C10"/>
  <c r="B10"/>
  <c r="C9"/>
  <c r="B9"/>
  <c r="C8"/>
  <c r="B8"/>
  <c r="D8" s="1"/>
  <c r="F5"/>
  <c r="F4"/>
  <c r="F3"/>
  <c r="F2"/>
  <c r="C17" i="4"/>
  <c r="D17" s="1"/>
  <c r="C16"/>
  <c r="D16" s="1"/>
  <c r="D15"/>
  <c r="C15"/>
  <c r="C14"/>
  <c r="D14" s="1"/>
  <c r="C11"/>
  <c r="B11"/>
  <c r="D11" s="1"/>
  <c r="C10"/>
  <c r="B10"/>
  <c r="C9"/>
  <c r="B9"/>
  <c r="D9" s="1"/>
  <c r="C8"/>
  <c r="B8"/>
  <c r="F5"/>
  <c r="F4"/>
  <c r="F3"/>
  <c r="F2"/>
  <c r="C17" i="3"/>
  <c r="D17" s="1"/>
  <c r="C16"/>
  <c r="D16" s="1"/>
  <c r="C15"/>
  <c r="D15" s="1"/>
  <c r="C14"/>
  <c r="D14" s="1"/>
  <c r="C11"/>
  <c r="B11"/>
  <c r="C10"/>
  <c r="B10"/>
  <c r="C9"/>
  <c r="B9"/>
  <c r="C8"/>
  <c r="B8"/>
  <c r="F5"/>
  <c r="F4"/>
  <c r="F3"/>
  <c r="F2"/>
  <c r="C15" i="2"/>
  <c r="D15" s="1"/>
  <c r="F3"/>
  <c r="F2"/>
  <c r="C9"/>
  <c r="B9"/>
  <c r="C16"/>
  <c r="D16" s="1"/>
  <c r="C17"/>
  <c r="D17" s="1"/>
  <c r="C14"/>
  <c r="D14" s="1"/>
  <c r="B10"/>
  <c r="B11"/>
  <c r="B8"/>
  <c r="C10"/>
  <c r="C11"/>
  <c r="C8"/>
  <c r="C15" i="1"/>
  <c r="C16"/>
  <c r="D16" s="1"/>
  <c r="C17"/>
  <c r="C14"/>
  <c r="D14" s="1"/>
  <c r="B9"/>
  <c r="B10"/>
  <c r="B11"/>
  <c r="B8"/>
  <c r="C9"/>
  <c r="C10"/>
  <c r="D10" s="1"/>
  <c r="C11"/>
  <c r="C8"/>
  <c r="F5" i="2"/>
  <c r="F4"/>
  <c r="F2" i="1"/>
  <c r="D15"/>
  <c r="D17"/>
  <c r="D11"/>
  <c r="F4"/>
  <c r="F5"/>
  <c r="F3"/>
  <c r="D23" i="9" l="1"/>
  <c r="D22"/>
  <c r="D20"/>
  <c r="D21"/>
  <c r="D23" i="8"/>
  <c r="D22"/>
  <c r="D21"/>
  <c r="D20"/>
  <c r="D23" i="7"/>
  <c r="D22"/>
  <c r="D21"/>
  <c r="D20"/>
  <c r="D22" i="6"/>
  <c r="D21"/>
  <c r="D23"/>
  <c r="D20"/>
  <c r="D22" i="4"/>
  <c r="D20"/>
  <c r="D21"/>
  <c r="D23" i="3"/>
  <c r="D22"/>
  <c r="D21"/>
  <c r="D20"/>
  <c r="D9"/>
  <c r="D22" i="2"/>
  <c r="D9"/>
  <c r="D21"/>
  <c r="D23"/>
  <c r="D20"/>
  <c r="D23" i="1"/>
  <c r="D22"/>
  <c r="D20"/>
  <c r="D9"/>
  <c r="D10" i="9"/>
  <c r="D9" i="8"/>
  <c r="D10"/>
  <c r="D9" i="7"/>
  <c r="D10"/>
  <c r="D10" i="6"/>
  <c r="D10" i="4"/>
  <c r="D9" i="9"/>
  <c r="D11" i="8"/>
  <c r="D8"/>
  <c r="D8" i="7"/>
  <c r="D9" i="6"/>
  <c r="D8" i="4"/>
  <c r="D11" i="3"/>
  <c r="D10"/>
  <c r="D8"/>
  <c r="D11" i="2"/>
  <c r="D10"/>
  <c r="D8"/>
  <c r="D8" i="1"/>
</calcChain>
</file>

<file path=xl/sharedStrings.xml><?xml version="1.0" encoding="utf-8"?>
<sst xmlns="http://schemas.openxmlformats.org/spreadsheetml/2006/main" count="780" uniqueCount="50">
  <si>
    <t xml:space="preserve">Tahun </t>
  </si>
  <si>
    <t xml:space="preserve">Harga Saham </t>
  </si>
  <si>
    <t>Saham Beredar</t>
  </si>
  <si>
    <t xml:space="preserve">Utang </t>
  </si>
  <si>
    <t xml:space="preserve">Aset </t>
  </si>
  <si>
    <t>Tobin's Q</t>
  </si>
  <si>
    <t>Utang</t>
  </si>
  <si>
    <t>Aset</t>
  </si>
  <si>
    <t>DAR</t>
  </si>
  <si>
    <t>ROA</t>
  </si>
  <si>
    <t>Pendapatan Bersih</t>
  </si>
  <si>
    <t>Aktiva Lancar</t>
  </si>
  <si>
    <t>Utang Lancar</t>
  </si>
  <si>
    <t>CR</t>
  </si>
  <si>
    <t>Liabilitas Lancar</t>
  </si>
  <si>
    <t>Aset Lancar</t>
  </si>
  <si>
    <t xml:space="preserve">Total Aset </t>
  </si>
  <si>
    <t>(Aset Tetap)</t>
  </si>
  <si>
    <t>(Aset Pajak Tangguhan)</t>
  </si>
  <si>
    <t>(Aset Lain-lain)</t>
  </si>
  <si>
    <t>Total Liabilitas</t>
  </si>
  <si>
    <t>(Liabilitas Imbalan Pasca-Kerja)</t>
  </si>
  <si>
    <t>(Liabilitas Lain-Lain)</t>
  </si>
  <si>
    <t>(Efek-Efek Utang yang Diterbitkan)</t>
  </si>
  <si>
    <t>(Efek-Efek yang Janji Dibeli Kembali)</t>
  </si>
  <si>
    <t>Total</t>
  </si>
  <si>
    <t>Total Aset Tetap</t>
  </si>
  <si>
    <t>Total Liabilitas Tetap</t>
  </si>
  <si>
    <t>(Pihak Ketiga)</t>
  </si>
  <si>
    <t>(Aset Tidak Berwujud)</t>
  </si>
  <si>
    <t>(Obligasi Subordinasi)</t>
  </si>
  <si>
    <t>(Obligasi Inti Tambahan)</t>
  </si>
  <si>
    <t>Tahun</t>
  </si>
  <si>
    <t>CG</t>
  </si>
  <si>
    <t>IR</t>
  </si>
  <si>
    <t>BBCA</t>
  </si>
  <si>
    <t>BBRI</t>
  </si>
  <si>
    <t>BBTN</t>
  </si>
  <si>
    <t>BNGA</t>
  </si>
  <si>
    <t>BMRI</t>
  </si>
  <si>
    <t>NISP</t>
  </si>
  <si>
    <t>BNLI</t>
  </si>
  <si>
    <t>Tobins_Q</t>
  </si>
  <si>
    <t>Size</t>
  </si>
  <si>
    <t>BNII</t>
  </si>
  <si>
    <t>Kode Emiten</t>
  </si>
  <si>
    <t>Rata-Rata</t>
  </si>
  <si>
    <t>Std. Deviasi</t>
  </si>
  <si>
    <t>Tertinggi</t>
  </si>
  <si>
    <t>Terendah</t>
  </si>
</sst>
</file>

<file path=xl/styles.xml><?xml version="1.0" encoding="utf-8"?>
<styleSheet xmlns="http://schemas.openxmlformats.org/spreadsheetml/2006/main">
  <numFmts count="3">
    <numFmt numFmtId="164" formatCode="_-* #,##0_-;\-* #,##0_-;_-* &quot;-&quot;_-;_-@_-"/>
    <numFmt numFmtId="165" formatCode="_-* #,##0.00_-;\-* #,##0.00_-;_-* &quot;-&quot;_-;_-@_-"/>
    <numFmt numFmtId="166" formatCode="0.000"/>
  </numFmts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40">
    <xf numFmtId="0" fontId="0" fillId="0" borderId="0" xfId="0"/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4" fontId="0" fillId="0" borderId="1" xfId="0" applyNumberFormat="1" applyBorder="1" applyAlignment="1">
      <alignment horizontal="right"/>
    </xf>
    <xf numFmtId="0" fontId="0" fillId="0" borderId="1" xfId="0" applyFont="1" applyBorder="1" applyAlignment="1">
      <alignment horizontal="center"/>
    </xf>
    <xf numFmtId="3" fontId="0" fillId="0" borderId="1" xfId="0" applyNumberFormat="1" applyBorder="1" applyAlignment="1">
      <alignment horizontal="right"/>
    </xf>
    <xf numFmtId="3" fontId="0" fillId="0" borderId="0" xfId="0" applyNumberFormat="1"/>
    <xf numFmtId="0" fontId="1" fillId="0" borderId="0" xfId="0" applyFont="1" applyAlignment="1">
      <alignment horizontal="center"/>
    </xf>
    <xf numFmtId="3" fontId="1" fillId="0" borderId="0" xfId="0" applyNumberFormat="1" applyFont="1"/>
    <xf numFmtId="165" fontId="0" fillId="0" borderId="0" xfId="1" applyNumberFormat="1" applyFont="1"/>
    <xf numFmtId="165" fontId="2" fillId="0" borderId="0" xfId="1" applyNumberFormat="1" applyFont="1"/>
    <xf numFmtId="4" fontId="0" fillId="0" borderId="1" xfId="0" applyNumberFormat="1" applyFont="1" applyBorder="1" applyAlignment="1">
      <alignment horizontal="right"/>
    </xf>
    <xf numFmtId="0" fontId="1" fillId="0" borderId="1" xfId="0" applyFont="1" applyBorder="1" applyAlignment="1">
      <alignment horizontal="center"/>
    </xf>
    <xf numFmtId="3" fontId="0" fillId="0" borderId="1" xfId="0" applyNumberFormat="1" applyBorder="1"/>
    <xf numFmtId="165" fontId="0" fillId="0" borderId="1" xfId="1" applyNumberFormat="1" applyFont="1" applyBorder="1"/>
    <xf numFmtId="0" fontId="0" fillId="0" borderId="1" xfId="0" applyBorder="1"/>
    <xf numFmtId="3" fontId="1" fillId="0" borderId="1" xfId="0" applyNumberFormat="1" applyFont="1" applyBorder="1" applyAlignment="1">
      <alignment horizontal="center"/>
    </xf>
    <xf numFmtId="165" fontId="1" fillId="0" borderId="1" xfId="1" applyNumberFormat="1" applyFont="1" applyBorder="1"/>
    <xf numFmtId="165" fontId="0" fillId="0" borderId="5" xfId="1" applyNumberFormat="1" applyFont="1" applyFill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right"/>
    </xf>
    <xf numFmtId="0" fontId="0" fillId="0" borderId="0" xfId="0" applyFill="1" applyAlignment="1">
      <alignment horizontal="center"/>
    </xf>
    <xf numFmtId="0" fontId="0" fillId="2" borderId="1" xfId="0" applyFill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166" fontId="3" fillId="0" borderId="0" xfId="0" applyNumberFormat="1" applyFont="1"/>
    <xf numFmtId="0" fontId="4" fillId="0" borderId="1" xfId="0" applyFont="1" applyBorder="1" applyAlignment="1">
      <alignment vertical="center"/>
    </xf>
    <xf numFmtId="0" fontId="3" fillId="0" borderId="1" xfId="0" applyFont="1" applyBorder="1"/>
    <xf numFmtId="166" fontId="3" fillId="0" borderId="1" xfId="0" applyNumberFormat="1" applyFont="1" applyBorder="1"/>
    <xf numFmtId="0" fontId="4" fillId="0" borderId="1" xfId="0" applyFont="1" applyBorder="1"/>
    <xf numFmtId="166" fontId="4" fillId="0" borderId="1" xfId="0" applyNumberFormat="1" applyFont="1" applyBorder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3" fillId="2" borderId="0" xfId="0" applyFont="1" applyFill="1"/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23"/>
  <sheetViews>
    <sheetView topLeftCell="B1" workbookViewId="0">
      <selection activeCell="G9" sqref="G9"/>
    </sheetView>
  </sheetViews>
  <sheetFormatPr defaultRowHeight="15"/>
  <cols>
    <col min="1" max="1" width="6.5703125" bestFit="1" customWidth="1"/>
    <col min="2" max="3" width="22.28515625" bestFit="1" customWidth="1"/>
    <col min="4" max="4" width="20.5703125" bestFit="1" customWidth="1"/>
    <col min="5" max="5" width="22.28515625" bestFit="1" customWidth="1"/>
    <col min="6" max="6" width="11.85546875" bestFit="1" customWidth="1"/>
    <col min="10" max="10" width="20.42578125" bestFit="1" customWidth="1"/>
    <col min="11" max="11" width="22.140625" bestFit="1" customWidth="1"/>
    <col min="12" max="12" width="31" bestFit="1" customWidth="1"/>
    <col min="13" max="13" width="22.140625" bestFit="1" customWidth="1"/>
    <col min="14" max="14" width="20.42578125" bestFit="1" customWidth="1"/>
    <col min="15" max="15" width="22.140625" bestFit="1" customWidth="1"/>
    <col min="16" max="16" width="31" bestFit="1" customWidth="1"/>
    <col min="17" max="17" width="22.140625" bestFit="1" customWidth="1"/>
    <col min="18" max="18" width="20.42578125" bestFit="1" customWidth="1"/>
    <col min="19" max="19" width="22.140625" bestFit="1" customWidth="1"/>
    <col min="20" max="20" width="31" bestFit="1" customWidth="1"/>
    <col min="21" max="21" width="22.140625" bestFit="1" customWidth="1"/>
    <col min="22" max="22" width="20.42578125" bestFit="1" customWidth="1"/>
    <col min="23" max="23" width="23.5703125" bestFit="1" customWidth="1"/>
    <col min="24" max="24" width="31" bestFit="1" customWidth="1"/>
    <col min="25" max="25" width="22.140625" bestFit="1" customWidth="1"/>
  </cols>
  <sheetData>
    <row r="1" spans="1: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2" t="s">
        <v>5</v>
      </c>
      <c r="J1" s="34">
        <v>2017</v>
      </c>
      <c r="K1" s="34"/>
      <c r="L1" s="34"/>
      <c r="M1" s="34"/>
      <c r="N1" s="34">
        <v>2018</v>
      </c>
      <c r="O1" s="34"/>
      <c r="P1" s="34"/>
      <c r="Q1" s="34"/>
      <c r="R1" s="34">
        <v>2019</v>
      </c>
      <c r="S1" s="34"/>
      <c r="T1" s="34"/>
      <c r="U1" s="34"/>
      <c r="V1" s="34">
        <v>2020</v>
      </c>
      <c r="W1" s="34"/>
      <c r="X1" s="34"/>
      <c r="Y1" s="34"/>
    </row>
    <row r="2" spans="1:25">
      <c r="A2" s="5">
        <v>2017</v>
      </c>
      <c r="B2" s="4">
        <v>21900</v>
      </c>
      <c r="C2" s="6">
        <v>24655010000</v>
      </c>
      <c r="D2" s="4">
        <v>614940262000000</v>
      </c>
      <c r="E2" s="4">
        <v>750319671000000</v>
      </c>
      <c r="F2" s="23">
        <f>SUM(((B2*C2)+D2)/E2)</f>
        <v>1.5391905952043206</v>
      </c>
      <c r="G2">
        <f>LN(E2)</f>
        <v>34.251520459649555</v>
      </c>
      <c r="J2" s="34" t="s">
        <v>15</v>
      </c>
      <c r="K2" s="34"/>
      <c r="L2" s="34" t="s">
        <v>14</v>
      </c>
      <c r="M2" s="34"/>
      <c r="N2" s="34" t="s">
        <v>15</v>
      </c>
      <c r="O2" s="34"/>
      <c r="P2" s="34" t="s">
        <v>14</v>
      </c>
      <c r="Q2" s="34"/>
      <c r="R2" s="34" t="s">
        <v>15</v>
      </c>
      <c r="S2" s="34"/>
      <c r="T2" s="34" t="s">
        <v>14</v>
      </c>
      <c r="U2" s="34"/>
      <c r="V2" s="34" t="s">
        <v>15</v>
      </c>
      <c r="W2" s="34"/>
      <c r="X2" s="34" t="s">
        <v>14</v>
      </c>
      <c r="Y2" s="34"/>
    </row>
    <row r="3" spans="1:25">
      <c r="A3" s="2">
        <v>2018</v>
      </c>
      <c r="B3" s="4">
        <v>26000</v>
      </c>
      <c r="C3" s="6">
        <v>24655010000</v>
      </c>
      <c r="D3" s="4">
        <v>668438779000000</v>
      </c>
      <c r="E3" s="4">
        <v>824787944000000</v>
      </c>
      <c r="F3" s="23">
        <f>SUM(((B3*C3)+D3)/E3)</f>
        <v>1.5876432827684495</v>
      </c>
      <c r="G3">
        <f t="shared" ref="G3:G5" si="0">LN(E3)</f>
        <v>34.346147431647651</v>
      </c>
      <c r="J3" s="14" t="s">
        <v>16</v>
      </c>
      <c r="K3" s="15">
        <v>750319671000000</v>
      </c>
      <c r="L3" s="16" t="s">
        <v>20</v>
      </c>
      <c r="M3" s="15">
        <v>614940262000000</v>
      </c>
      <c r="N3" s="14" t="s">
        <v>16</v>
      </c>
      <c r="O3" s="15">
        <v>824787944000000</v>
      </c>
      <c r="P3" s="16" t="s">
        <v>20</v>
      </c>
      <c r="Q3" s="15">
        <v>668438779000000</v>
      </c>
      <c r="R3" s="14" t="s">
        <v>16</v>
      </c>
      <c r="S3" s="15">
        <v>918989312000000</v>
      </c>
      <c r="T3" s="16" t="s">
        <v>20</v>
      </c>
      <c r="U3" s="15">
        <v>740067127000000</v>
      </c>
      <c r="V3" s="14" t="s">
        <v>16</v>
      </c>
      <c r="W3" s="15">
        <v>1075570256000000</v>
      </c>
      <c r="X3" s="16" t="s">
        <v>20</v>
      </c>
      <c r="Y3" s="15">
        <v>885537919000000</v>
      </c>
    </row>
    <row r="4" spans="1:25">
      <c r="A4" s="2">
        <v>2019</v>
      </c>
      <c r="B4" s="4">
        <v>33425</v>
      </c>
      <c r="C4" s="6">
        <v>24655010000</v>
      </c>
      <c r="D4" s="4">
        <v>740067127000000</v>
      </c>
      <c r="E4" s="4">
        <v>918989312000000</v>
      </c>
      <c r="F4" s="23">
        <f t="shared" ref="F4:F5" si="1">SUM(((B4*C4)+D4)/E4)</f>
        <v>1.7020446438554446</v>
      </c>
      <c r="G4">
        <f t="shared" si="0"/>
        <v>34.454295608183962</v>
      </c>
      <c r="J4" s="14" t="s">
        <v>17</v>
      </c>
      <c r="K4" s="15">
        <v>16868949000000</v>
      </c>
      <c r="L4" s="16" t="s">
        <v>21</v>
      </c>
      <c r="M4" s="15">
        <v>6506283000000</v>
      </c>
      <c r="N4" s="14" t="s">
        <v>17</v>
      </c>
      <c r="O4" s="15">
        <v>19336901000000</v>
      </c>
      <c r="P4" s="16" t="s">
        <v>30</v>
      </c>
      <c r="Q4" s="15">
        <v>500000000000</v>
      </c>
      <c r="R4" s="14" t="s">
        <v>17</v>
      </c>
      <c r="S4" s="15">
        <v>20852301000000</v>
      </c>
      <c r="T4" s="16" t="s">
        <v>30</v>
      </c>
      <c r="U4" s="15">
        <v>500000000000</v>
      </c>
      <c r="V4" s="14" t="s">
        <v>17</v>
      </c>
      <c r="W4" s="15">
        <v>21015054000000</v>
      </c>
      <c r="X4" s="16" t="s">
        <v>30</v>
      </c>
      <c r="Y4" s="15">
        <v>500000000000</v>
      </c>
    </row>
    <row r="5" spans="1:25">
      <c r="A5" s="2">
        <v>2020</v>
      </c>
      <c r="B5" s="4">
        <v>33850</v>
      </c>
      <c r="C5" s="6">
        <v>24655010000</v>
      </c>
      <c r="D5" s="4">
        <v>885537919000000</v>
      </c>
      <c r="E5" s="4">
        <v>1075570256000000</v>
      </c>
      <c r="F5" s="23">
        <f t="shared" si="1"/>
        <v>1.5992539751861639</v>
      </c>
      <c r="G5">
        <f t="shared" si="0"/>
        <v>34.611627386538146</v>
      </c>
      <c r="J5" s="14" t="s">
        <v>18</v>
      </c>
      <c r="K5" s="15">
        <v>3219241000000</v>
      </c>
      <c r="L5" s="16" t="s">
        <v>22</v>
      </c>
      <c r="M5" s="15">
        <v>11332381000000</v>
      </c>
      <c r="N5" s="16" t="s">
        <v>29</v>
      </c>
      <c r="O5" s="15">
        <v>679331000000</v>
      </c>
      <c r="P5" s="16" t="s">
        <v>21</v>
      </c>
      <c r="Q5" s="15">
        <v>6406057000000</v>
      </c>
      <c r="R5" s="16" t="s">
        <v>29</v>
      </c>
      <c r="S5" s="15">
        <v>1377452000000</v>
      </c>
      <c r="T5" s="16" t="s">
        <v>21</v>
      </c>
      <c r="U5" s="15">
        <v>7955070000000</v>
      </c>
      <c r="V5" s="16" t="s">
        <v>29</v>
      </c>
      <c r="W5" s="15">
        <v>1629620000000</v>
      </c>
      <c r="X5" s="16" t="s">
        <v>21</v>
      </c>
      <c r="Y5" s="15">
        <v>9646227000000</v>
      </c>
    </row>
    <row r="6" spans="1:25">
      <c r="A6" s="3"/>
      <c r="B6" s="3"/>
      <c r="C6" s="3"/>
      <c r="D6" s="3"/>
      <c r="E6" s="3"/>
      <c r="F6" s="3"/>
      <c r="J6" s="14" t="s">
        <v>19</v>
      </c>
      <c r="K6" s="15">
        <v>245388000000</v>
      </c>
      <c r="L6" s="16" t="s">
        <v>23</v>
      </c>
      <c r="M6" s="15">
        <v>610499000000</v>
      </c>
      <c r="N6" s="14" t="s">
        <v>18</v>
      </c>
      <c r="O6" s="15">
        <v>3147666000000</v>
      </c>
      <c r="P6" s="16" t="s">
        <v>22</v>
      </c>
      <c r="Q6" s="15">
        <v>15025822000000</v>
      </c>
      <c r="R6" s="14" t="s">
        <v>18</v>
      </c>
      <c r="S6" s="15">
        <v>3184290000000</v>
      </c>
      <c r="T6" s="16" t="s">
        <v>22</v>
      </c>
      <c r="U6" s="15">
        <v>14022369000000</v>
      </c>
      <c r="V6" s="14" t="s">
        <v>18</v>
      </c>
      <c r="W6" s="15">
        <v>4880722000000</v>
      </c>
      <c r="X6" s="16" t="s">
        <v>22</v>
      </c>
      <c r="Y6" s="15">
        <v>17540226000000</v>
      </c>
    </row>
    <row r="7" spans="1:25">
      <c r="A7" s="1" t="s">
        <v>0</v>
      </c>
      <c r="B7" s="1" t="s">
        <v>6</v>
      </c>
      <c r="C7" s="1" t="s">
        <v>7</v>
      </c>
      <c r="D7" s="22" t="s">
        <v>8</v>
      </c>
      <c r="J7" s="14" t="s">
        <v>28</v>
      </c>
      <c r="K7" s="15">
        <v>11737090000</v>
      </c>
      <c r="L7" s="16" t="s">
        <v>24</v>
      </c>
      <c r="M7" s="15">
        <v>96225000000</v>
      </c>
      <c r="N7" s="14" t="s">
        <v>19</v>
      </c>
      <c r="O7" s="15">
        <v>8036000000</v>
      </c>
      <c r="P7" s="16" t="s">
        <v>23</v>
      </c>
      <c r="Q7" s="15">
        <v>239735000000</v>
      </c>
      <c r="R7" s="14" t="s">
        <v>19</v>
      </c>
      <c r="S7" s="15">
        <v>7758000000</v>
      </c>
      <c r="T7" s="16" t="s">
        <v>23</v>
      </c>
      <c r="U7" s="15">
        <v>1347523000000</v>
      </c>
      <c r="V7" s="14" t="s">
        <v>19</v>
      </c>
      <c r="W7" s="15">
        <v>8368000000</v>
      </c>
      <c r="X7" s="16" t="s">
        <v>23</v>
      </c>
      <c r="Y7" s="15">
        <v>590821000000</v>
      </c>
    </row>
    <row r="8" spans="1:25">
      <c r="A8" s="5">
        <v>2017</v>
      </c>
      <c r="B8" s="4">
        <f>D2</f>
        <v>614940262000000</v>
      </c>
      <c r="C8" s="4">
        <f>E2</f>
        <v>750319671000000</v>
      </c>
      <c r="D8" s="23">
        <f>SUM(B8/C8)*100</f>
        <v>81.957102521439822</v>
      </c>
      <c r="F8" s="22" t="s">
        <v>32</v>
      </c>
      <c r="G8" s="22" t="s">
        <v>33</v>
      </c>
      <c r="H8" s="22" t="s">
        <v>34</v>
      </c>
      <c r="J8" s="14"/>
      <c r="K8" s="15"/>
      <c r="L8" s="16"/>
      <c r="M8" s="15"/>
      <c r="N8" s="14" t="s">
        <v>28</v>
      </c>
      <c r="O8" s="15">
        <v>13354294000000</v>
      </c>
      <c r="P8" s="16" t="s">
        <v>24</v>
      </c>
      <c r="Q8" s="15">
        <v>48111000000</v>
      </c>
      <c r="R8" s="14" t="s">
        <v>28</v>
      </c>
      <c r="S8" s="15">
        <v>13142616000000</v>
      </c>
      <c r="T8" s="16" t="s">
        <v>24</v>
      </c>
      <c r="U8" s="15">
        <v>113249000000</v>
      </c>
      <c r="V8" s="14" t="s">
        <v>28</v>
      </c>
      <c r="W8" s="15">
        <v>15786502000000</v>
      </c>
      <c r="X8" s="16" t="s">
        <v>24</v>
      </c>
      <c r="Y8" s="15"/>
    </row>
    <row r="9" spans="1:25">
      <c r="A9" s="2">
        <v>2018</v>
      </c>
      <c r="B9" s="4">
        <f t="shared" ref="B9:B11" si="2">D3</f>
        <v>668438779000000</v>
      </c>
      <c r="C9" s="4">
        <f t="shared" ref="C9:C11" si="3">E3</f>
        <v>824787944000000</v>
      </c>
      <c r="D9" s="23">
        <f>SUM(B9/C9)*100</f>
        <v>81.043713582699993</v>
      </c>
      <c r="F9" s="25">
        <v>2017</v>
      </c>
      <c r="G9" s="25">
        <v>1</v>
      </c>
      <c r="H9" s="25">
        <v>0.85699999999999998</v>
      </c>
      <c r="J9" s="14"/>
      <c r="K9" s="15"/>
      <c r="L9" s="16"/>
      <c r="M9" s="15"/>
      <c r="N9" s="14"/>
      <c r="O9" s="15"/>
      <c r="P9" s="16"/>
      <c r="Q9" s="15"/>
      <c r="R9" s="14"/>
      <c r="S9" s="15"/>
      <c r="T9" s="16"/>
      <c r="U9" s="15"/>
      <c r="V9" s="14"/>
      <c r="W9" s="15"/>
      <c r="X9" s="16"/>
      <c r="Y9" s="15"/>
    </row>
    <row r="10" spans="1:25">
      <c r="A10" s="2">
        <v>2019</v>
      </c>
      <c r="B10" s="4">
        <f t="shared" si="2"/>
        <v>740067127000000</v>
      </c>
      <c r="C10" s="4">
        <f t="shared" si="3"/>
        <v>918989312000000</v>
      </c>
      <c r="D10" s="23">
        <f t="shared" ref="D10:D11" si="4">SUM(B10/C10)*100</f>
        <v>80.530547780734153</v>
      </c>
      <c r="F10" s="25">
        <v>2018</v>
      </c>
      <c r="G10" s="25">
        <v>1</v>
      </c>
      <c r="H10" s="25">
        <v>0.85699999999999998</v>
      </c>
      <c r="J10" s="14"/>
      <c r="K10" s="15"/>
      <c r="L10" s="16"/>
      <c r="M10" s="15"/>
      <c r="N10" s="14"/>
      <c r="O10" s="15"/>
      <c r="P10" s="16"/>
      <c r="Q10" s="15"/>
      <c r="R10" s="14"/>
      <c r="S10" s="15"/>
      <c r="T10" s="16"/>
      <c r="U10" s="15"/>
      <c r="V10" s="14"/>
      <c r="W10" s="15"/>
      <c r="X10" s="16"/>
      <c r="Y10" s="15"/>
    </row>
    <row r="11" spans="1:25">
      <c r="A11" s="2">
        <v>2020</v>
      </c>
      <c r="B11" s="4">
        <f t="shared" si="2"/>
        <v>885537919000000</v>
      </c>
      <c r="C11" s="4">
        <f t="shared" si="3"/>
        <v>1075570256000000</v>
      </c>
      <c r="D11" s="23">
        <f t="shared" si="4"/>
        <v>82.331945687423328</v>
      </c>
      <c r="F11" s="25">
        <v>2019</v>
      </c>
      <c r="G11" s="25">
        <v>1</v>
      </c>
      <c r="H11" s="25">
        <v>0.85699999999999998</v>
      </c>
      <c r="J11" s="14"/>
      <c r="K11" s="15"/>
      <c r="L11" s="16"/>
      <c r="M11" s="15"/>
      <c r="N11" s="14"/>
      <c r="O11" s="15"/>
      <c r="P11" s="16"/>
      <c r="Q11" s="15"/>
      <c r="R11" s="14"/>
      <c r="S11" s="15"/>
      <c r="T11" s="16"/>
      <c r="U11" s="15"/>
      <c r="V11" s="14"/>
      <c r="W11" s="15"/>
      <c r="X11" s="16"/>
      <c r="Y11" s="15"/>
    </row>
    <row r="12" spans="1:25">
      <c r="F12" s="25">
        <v>2020</v>
      </c>
      <c r="G12" s="25">
        <v>1</v>
      </c>
      <c r="H12" s="25">
        <v>0.85699999999999998</v>
      </c>
      <c r="J12" s="14"/>
      <c r="K12" s="15"/>
      <c r="L12" s="16"/>
      <c r="M12" s="15"/>
      <c r="N12" s="14"/>
      <c r="O12" s="15"/>
      <c r="P12" s="16"/>
      <c r="Q12" s="15"/>
      <c r="R12" s="14"/>
      <c r="S12" s="15"/>
      <c r="T12" s="16"/>
      <c r="U12" s="15"/>
      <c r="V12" s="14"/>
      <c r="W12" s="15"/>
      <c r="X12" s="16"/>
      <c r="Y12" s="15"/>
    </row>
    <row r="13" spans="1:25">
      <c r="A13" s="1" t="s">
        <v>0</v>
      </c>
      <c r="B13" s="1" t="s">
        <v>10</v>
      </c>
      <c r="C13" s="1" t="s">
        <v>7</v>
      </c>
      <c r="D13" s="22" t="s">
        <v>9</v>
      </c>
      <c r="F13" s="25">
        <v>2021</v>
      </c>
      <c r="G13" s="25"/>
      <c r="H13" s="25"/>
      <c r="J13" s="14"/>
      <c r="K13" s="15"/>
      <c r="L13" s="16"/>
      <c r="M13" s="15"/>
      <c r="N13" s="14"/>
      <c r="O13" s="15"/>
      <c r="P13" s="16"/>
      <c r="Q13" s="15"/>
      <c r="R13" s="14"/>
      <c r="S13" s="15"/>
      <c r="T13" s="16"/>
      <c r="U13" s="15"/>
      <c r="V13" s="14"/>
      <c r="W13" s="15"/>
      <c r="X13" s="16"/>
      <c r="Y13" s="15"/>
    </row>
    <row r="14" spans="1:25">
      <c r="A14" s="5">
        <v>2017</v>
      </c>
      <c r="B14" s="4">
        <v>23321150000000</v>
      </c>
      <c r="C14" s="4">
        <f>E2</f>
        <v>750319671000000</v>
      </c>
      <c r="D14" s="23">
        <f>B14/C14*100</f>
        <v>3.1081618810444329</v>
      </c>
      <c r="F14" s="25">
        <v>2022</v>
      </c>
      <c r="G14" s="25"/>
      <c r="H14" s="25"/>
      <c r="J14" s="14"/>
      <c r="K14" s="15"/>
      <c r="L14" s="16"/>
      <c r="M14" s="15"/>
      <c r="N14" s="14"/>
      <c r="O14" s="15"/>
      <c r="P14" s="16"/>
      <c r="Q14" s="15"/>
      <c r="R14" s="14"/>
      <c r="S14" s="15"/>
      <c r="T14" s="16"/>
      <c r="U14" s="15"/>
      <c r="V14" s="14"/>
      <c r="W14" s="15"/>
      <c r="X14" s="16"/>
      <c r="Y14" s="15"/>
    </row>
    <row r="15" spans="1:25">
      <c r="A15" s="2">
        <v>2018</v>
      </c>
      <c r="B15" s="4">
        <v>25851660000000</v>
      </c>
      <c r="C15" s="4">
        <f t="shared" ref="C15:C17" si="5">E3</f>
        <v>824787944000000</v>
      </c>
      <c r="D15" s="23">
        <f>B15/C15*100</f>
        <v>3.1343401886582378</v>
      </c>
      <c r="J15" s="14" t="s">
        <v>26</v>
      </c>
      <c r="K15" s="15">
        <f>SUM(K4:K14)</f>
        <v>20345315090000</v>
      </c>
      <c r="L15" s="16" t="s">
        <v>27</v>
      </c>
      <c r="M15" s="15">
        <f>SUM(M4:M14)</f>
        <v>18545388000000</v>
      </c>
      <c r="N15" s="14" t="s">
        <v>26</v>
      </c>
      <c r="O15" s="15">
        <f>SUM(O4:O14)</f>
        <v>36526228000000</v>
      </c>
      <c r="P15" s="16" t="s">
        <v>27</v>
      </c>
      <c r="Q15" s="15">
        <f>SUM(Q5:Q14)</f>
        <v>21719725000000</v>
      </c>
      <c r="R15" s="14" t="s">
        <v>26</v>
      </c>
      <c r="S15" s="15">
        <f>SUM(S4:S14)</f>
        <v>38564417000000</v>
      </c>
      <c r="T15" s="16" t="s">
        <v>27</v>
      </c>
      <c r="U15" s="15">
        <f>SUM(U5:U14)</f>
        <v>23438211000000</v>
      </c>
      <c r="V15" s="14" t="s">
        <v>26</v>
      </c>
      <c r="W15" s="15">
        <f>SUM(W4:W14)</f>
        <v>43320266000000</v>
      </c>
      <c r="X15" s="16" t="s">
        <v>27</v>
      </c>
      <c r="Y15" s="15">
        <f>SUM(Y5:Y14)</f>
        <v>27777274000000</v>
      </c>
    </row>
    <row r="16" spans="1:25">
      <c r="A16" s="2">
        <v>2019</v>
      </c>
      <c r="B16" s="4">
        <v>28569974000000</v>
      </c>
      <c r="C16" s="4">
        <f t="shared" si="5"/>
        <v>918989312000000</v>
      </c>
      <c r="D16" s="23">
        <f t="shared" ref="D16:D17" si="6">SUM(B16/C16)*100</f>
        <v>3.1088472550157364</v>
      </c>
      <c r="J16" s="17" t="s">
        <v>25</v>
      </c>
      <c r="K16" s="18">
        <f>K3-K15</f>
        <v>729974355910000</v>
      </c>
      <c r="L16" s="17" t="s">
        <v>25</v>
      </c>
      <c r="M16" s="18">
        <f>M3-M15</f>
        <v>596394874000000</v>
      </c>
      <c r="N16" s="17" t="s">
        <v>25</v>
      </c>
      <c r="O16" s="18">
        <f>O3-O15</f>
        <v>788261716000000</v>
      </c>
      <c r="P16" s="17" t="s">
        <v>25</v>
      </c>
      <c r="Q16" s="18">
        <f>Q3-Q15</f>
        <v>646719054000000</v>
      </c>
      <c r="R16" s="17" t="s">
        <v>25</v>
      </c>
      <c r="S16" s="18">
        <f>S3-S15</f>
        <v>880424895000000</v>
      </c>
      <c r="T16" s="17" t="s">
        <v>25</v>
      </c>
      <c r="U16" s="18">
        <f>U3-U15</f>
        <v>716628916000000</v>
      </c>
      <c r="V16" s="17" t="s">
        <v>25</v>
      </c>
      <c r="W16" s="18">
        <f>W3-W15</f>
        <v>1032249990000000</v>
      </c>
      <c r="X16" s="17" t="s">
        <v>25</v>
      </c>
      <c r="Y16" s="18">
        <f>Y3-Y15</f>
        <v>857760645000000</v>
      </c>
    </row>
    <row r="17" spans="1:4">
      <c r="A17" s="2">
        <v>2020</v>
      </c>
      <c r="B17" s="4">
        <v>27147109000000</v>
      </c>
      <c r="C17" s="4">
        <f t="shared" si="5"/>
        <v>1075570256000000</v>
      </c>
      <c r="D17" s="23">
        <f t="shared" si="6"/>
        <v>2.5239735710951083</v>
      </c>
    </row>
    <row r="19" spans="1:4">
      <c r="A19" s="1" t="s">
        <v>0</v>
      </c>
      <c r="B19" s="1" t="s">
        <v>15</v>
      </c>
      <c r="C19" s="1" t="s">
        <v>12</v>
      </c>
      <c r="D19" s="22" t="s">
        <v>13</v>
      </c>
    </row>
    <row r="20" spans="1:4">
      <c r="A20" s="5">
        <v>2017</v>
      </c>
      <c r="B20" s="4">
        <f>K16</f>
        <v>729974355910000</v>
      </c>
      <c r="C20" s="4">
        <f>M16</f>
        <v>596394874000000</v>
      </c>
      <c r="D20" s="23">
        <f>B20/C20</f>
        <v>1.2239782528882031</v>
      </c>
    </row>
    <row r="21" spans="1:4">
      <c r="A21" s="2">
        <v>2018</v>
      </c>
      <c r="B21" s="11">
        <f>O16</f>
        <v>788261716000000</v>
      </c>
      <c r="C21" s="12">
        <f>Q16</f>
        <v>646719054000000</v>
      </c>
      <c r="D21" s="23">
        <f t="shared" ref="D21:D23" si="7">B21/C21</f>
        <v>1.2188626747960329</v>
      </c>
    </row>
    <row r="22" spans="1:4">
      <c r="A22" s="2">
        <v>2019</v>
      </c>
      <c r="B22" s="12">
        <f>S16</f>
        <v>880424895000000</v>
      </c>
      <c r="C22" s="12">
        <f>U16</f>
        <v>716628916000000</v>
      </c>
      <c r="D22" s="23">
        <f t="shared" si="7"/>
        <v>1.2285645685555897</v>
      </c>
    </row>
    <row r="23" spans="1:4">
      <c r="A23" s="2">
        <v>2020</v>
      </c>
      <c r="B23" s="12">
        <f>W16</f>
        <v>1032249990000000</v>
      </c>
      <c r="C23" s="12">
        <f>Y16</f>
        <v>857760645000000</v>
      </c>
      <c r="D23" s="23">
        <f t="shared" si="7"/>
        <v>1.2034242839387903</v>
      </c>
    </row>
  </sheetData>
  <mergeCells count="12">
    <mergeCell ref="V2:W2"/>
    <mergeCell ref="X2:Y2"/>
    <mergeCell ref="J1:M1"/>
    <mergeCell ref="N1:Q1"/>
    <mergeCell ref="R1:U1"/>
    <mergeCell ref="V1:Y1"/>
    <mergeCell ref="J2:K2"/>
    <mergeCell ref="L2:M2"/>
    <mergeCell ref="N2:O2"/>
    <mergeCell ref="P2:Q2"/>
    <mergeCell ref="R2:S2"/>
    <mergeCell ref="T2:U2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Y27"/>
  <sheetViews>
    <sheetView topLeftCell="A2" zoomScaleNormal="100" workbookViewId="0">
      <selection activeCell="G2" sqref="G2:G5"/>
    </sheetView>
  </sheetViews>
  <sheetFormatPr defaultRowHeight="15"/>
  <cols>
    <col min="1" max="1" width="6.5703125" bestFit="1" customWidth="1"/>
    <col min="2" max="2" width="23.5703125" bestFit="1" customWidth="1"/>
    <col min="3" max="5" width="22.28515625" bestFit="1" customWidth="1"/>
    <col min="6" max="6" width="11.85546875" bestFit="1" customWidth="1"/>
    <col min="10" max="10" width="20.42578125" bestFit="1" customWidth="1"/>
    <col min="11" max="11" width="23.5703125" bestFit="1" customWidth="1"/>
    <col min="12" max="12" width="31" bestFit="1" customWidth="1"/>
    <col min="13" max="13" width="22.140625" bestFit="1" customWidth="1"/>
    <col min="14" max="14" width="20.42578125" bestFit="1" customWidth="1"/>
    <col min="15" max="15" width="23.5703125" bestFit="1" customWidth="1"/>
    <col min="16" max="16" width="31" bestFit="1" customWidth="1"/>
    <col min="17" max="17" width="23.5703125" bestFit="1" customWidth="1"/>
    <col min="18" max="18" width="20.42578125" bestFit="1" customWidth="1"/>
    <col min="19" max="19" width="23.5703125" bestFit="1" customWidth="1"/>
    <col min="20" max="20" width="31" bestFit="1" customWidth="1"/>
    <col min="21" max="21" width="23.5703125" bestFit="1" customWidth="1"/>
    <col min="22" max="22" width="20.42578125" bestFit="1" customWidth="1"/>
    <col min="23" max="23" width="23.5703125" bestFit="1" customWidth="1"/>
    <col min="24" max="24" width="31" bestFit="1" customWidth="1"/>
    <col min="25" max="25" width="23.5703125" bestFit="1" customWidth="1"/>
  </cols>
  <sheetData>
    <row r="1" spans="1: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2" t="s">
        <v>5</v>
      </c>
      <c r="J1" s="34">
        <v>2017</v>
      </c>
      <c r="K1" s="34"/>
      <c r="L1" s="34"/>
      <c r="M1" s="34"/>
      <c r="N1" s="34">
        <v>2018</v>
      </c>
      <c r="O1" s="34"/>
      <c r="P1" s="34"/>
      <c r="Q1" s="34"/>
      <c r="R1" s="34">
        <v>2019</v>
      </c>
      <c r="S1" s="34"/>
      <c r="T1" s="34"/>
      <c r="U1" s="34"/>
      <c r="V1" s="34">
        <v>2020</v>
      </c>
      <c r="W1" s="34"/>
      <c r="X1" s="34"/>
      <c r="Y1" s="34"/>
    </row>
    <row r="2" spans="1:25">
      <c r="A2" s="5">
        <v>2017</v>
      </c>
      <c r="B2" s="4">
        <v>3640</v>
      </c>
      <c r="C2" s="6">
        <v>123345810000</v>
      </c>
      <c r="D2" s="4">
        <v>958900948000000</v>
      </c>
      <c r="E2" s="4">
        <v>1126248442000000</v>
      </c>
      <c r="F2" s="23">
        <f>SUM(((B2*C2)+D2)/E2)</f>
        <v>1.2500613931148949</v>
      </c>
      <c r="G2">
        <f>LN(E2)</f>
        <v>34.65766854149831</v>
      </c>
      <c r="J2" s="34" t="s">
        <v>15</v>
      </c>
      <c r="K2" s="34"/>
      <c r="L2" s="34" t="s">
        <v>14</v>
      </c>
      <c r="M2" s="34"/>
      <c r="N2" s="34" t="s">
        <v>15</v>
      </c>
      <c r="O2" s="34"/>
      <c r="P2" s="34" t="s">
        <v>14</v>
      </c>
      <c r="Q2" s="34"/>
      <c r="R2" s="34" t="s">
        <v>15</v>
      </c>
      <c r="S2" s="34"/>
      <c r="T2" s="34" t="s">
        <v>14</v>
      </c>
      <c r="U2" s="34"/>
      <c r="V2" s="34" t="s">
        <v>15</v>
      </c>
      <c r="W2" s="34"/>
      <c r="X2" s="34" t="s">
        <v>14</v>
      </c>
      <c r="Y2" s="34"/>
    </row>
    <row r="3" spans="1:25">
      <c r="A3" s="2">
        <v>2018</v>
      </c>
      <c r="B3" s="4">
        <v>3660</v>
      </c>
      <c r="C3" s="6">
        <v>123345810000</v>
      </c>
      <c r="D3" s="4">
        <v>1111622961000000</v>
      </c>
      <c r="E3" s="4">
        <v>1296898292000000</v>
      </c>
      <c r="F3" s="23">
        <f>SUM(((B3*C3)+D3)/E3)</f>
        <v>1.2052360892460794</v>
      </c>
      <c r="G3">
        <f t="shared" ref="G3:G5" si="0">LN(E3)</f>
        <v>34.798751879282719</v>
      </c>
      <c r="J3" s="14" t="s">
        <v>16</v>
      </c>
      <c r="K3" s="15">
        <v>1126238442000000</v>
      </c>
      <c r="L3" s="16" t="s">
        <v>20</v>
      </c>
      <c r="M3" s="15">
        <v>958900948000000</v>
      </c>
      <c r="N3" s="14" t="s">
        <v>16</v>
      </c>
      <c r="O3" s="15">
        <v>1296898292000000</v>
      </c>
      <c r="P3" s="16" t="s">
        <v>20</v>
      </c>
      <c r="Q3" s="15">
        <v>1111622961000000</v>
      </c>
      <c r="R3" s="14" t="s">
        <v>16</v>
      </c>
      <c r="S3" s="15">
        <v>1416758840000000</v>
      </c>
      <c r="T3" s="16" t="s">
        <v>20</v>
      </c>
      <c r="U3" s="15">
        <v>1183155670000000</v>
      </c>
      <c r="V3" s="14" t="s">
        <v>16</v>
      </c>
      <c r="W3" s="15">
        <v>1511804628000000</v>
      </c>
      <c r="X3" s="16" t="s">
        <v>20</v>
      </c>
      <c r="Y3" s="15">
        <v>1278346276000000</v>
      </c>
    </row>
    <row r="4" spans="1:25">
      <c r="A4" s="2">
        <v>2019</v>
      </c>
      <c r="B4" s="4">
        <v>4400</v>
      </c>
      <c r="C4" s="6">
        <v>123345810000</v>
      </c>
      <c r="D4" s="4">
        <v>1183155670000000</v>
      </c>
      <c r="E4" s="4">
        <v>1416758840000000</v>
      </c>
      <c r="F4" s="23">
        <f t="shared" ref="F4:F5" si="1">SUM(((B4*C4)+D4)/E4)</f>
        <v>1.2181870232763115</v>
      </c>
      <c r="G4">
        <f t="shared" si="0"/>
        <v>34.88714815059177</v>
      </c>
      <c r="J4" s="14" t="s">
        <v>17</v>
      </c>
      <c r="K4" s="15">
        <v>24746306000000</v>
      </c>
      <c r="L4" s="16" t="s">
        <v>30</v>
      </c>
      <c r="M4" s="15">
        <v>986450000000</v>
      </c>
      <c r="N4" s="14" t="s">
        <v>17</v>
      </c>
      <c r="O4" s="15">
        <v>26914859000000</v>
      </c>
      <c r="P4" s="16" t="s">
        <v>30</v>
      </c>
      <c r="Q4" s="15">
        <v>1473515000000</v>
      </c>
      <c r="R4" s="14" t="s">
        <v>17</v>
      </c>
      <c r="S4" s="15">
        <v>31432629000000</v>
      </c>
      <c r="T4" s="16" t="s">
        <v>30</v>
      </c>
      <c r="U4" s="15">
        <v>1465366000000</v>
      </c>
      <c r="V4" s="14" t="s">
        <v>17</v>
      </c>
      <c r="W4" s="15">
        <v>32185160000000</v>
      </c>
      <c r="X4" s="16" t="s">
        <v>30</v>
      </c>
      <c r="Y4" s="15">
        <v>1465392000000</v>
      </c>
    </row>
    <row r="5" spans="1:25">
      <c r="A5" s="2">
        <v>2020</v>
      </c>
      <c r="B5" s="4">
        <v>4170</v>
      </c>
      <c r="C5" s="6">
        <v>123345810000</v>
      </c>
      <c r="D5" s="4">
        <v>1278346276000000</v>
      </c>
      <c r="E5" s="4">
        <v>1511804628000000</v>
      </c>
      <c r="F5" s="23">
        <f t="shared" si="1"/>
        <v>1.1858002485887349</v>
      </c>
      <c r="G5">
        <f t="shared" si="0"/>
        <v>34.952080450033428</v>
      </c>
      <c r="J5" s="14" t="s">
        <v>18</v>
      </c>
      <c r="K5" s="15">
        <v>3270231000000</v>
      </c>
      <c r="L5" s="16" t="s">
        <v>21</v>
      </c>
      <c r="M5" s="15">
        <v>12174258000000</v>
      </c>
      <c r="N5" s="16" t="s">
        <v>29</v>
      </c>
      <c r="O5" s="15"/>
      <c r="P5" s="16" t="s">
        <v>21</v>
      </c>
      <c r="Q5" s="15">
        <v>11789366000000</v>
      </c>
      <c r="R5" s="16" t="s">
        <v>29</v>
      </c>
      <c r="S5" s="15"/>
      <c r="T5" s="16" t="s">
        <v>21</v>
      </c>
      <c r="U5" s="15">
        <v>10662581000000</v>
      </c>
      <c r="V5" s="16" t="s">
        <v>29</v>
      </c>
      <c r="W5" s="15"/>
      <c r="X5" s="16" t="s">
        <v>21</v>
      </c>
      <c r="Y5" s="15">
        <v>10397201000000</v>
      </c>
    </row>
    <row r="6" spans="1:25">
      <c r="A6" s="3"/>
      <c r="B6" s="3"/>
      <c r="C6" s="3"/>
      <c r="D6" s="3"/>
      <c r="E6" s="3"/>
      <c r="F6" s="3"/>
      <c r="J6" s="14" t="s">
        <v>19</v>
      </c>
      <c r="K6" s="15">
        <v>25230455000000</v>
      </c>
      <c r="L6" s="16" t="s">
        <v>22</v>
      </c>
      <c r="M6" s="15">
        <v>13285656000000</v>
      </c>
      <c r="N6" s="14" t="s">
        <v>18</v>
      </c>
      <c r="O6" s="15">
        <v>5114653000000</v>
      </c>
      <c r="P6" s="16" t="s">
        <v>22</v>
      </c>
      <c r="Q6" s="15">
        <v>15339787000000</v>
      </c>
      <c r="R6" s="14" t="s">
        <v>18</v>
      </c>
      <c r="S6" s="15">
        <v>4541298000000</v>
      </c>
      <c r="T6" s="16" t="s">
        <v>22</v>
      </c>
      <c r="U6" s="15">
        <v>19359606000000</v>
      </c>
      <c r="V6" s="14" t="s">
        <v>18</v>
      </c>
      <c r="W6" s="15">
        <v>8313545000000</v>
      </c>
      <c r="X6" s="16" t="s">
        <v>22</v>
      </c>
      <c r="Y6" s="15">
        <v>20052299000000</v>
      </c>
    </row>
    <row r="7" spans="1:25">
      <c r="A7" s="1" t="s">
        <v>0</v>
      </c>
      <c r="B7" s="1" t="s">
        <v>6</v>
      </c>
      <c r="C7" s="1" t="s">
        <v>7</v>
      </c>
      <c r="D7" s="22" t="s">
        <v>8</v>
      </c>
      <c r="J7" s="14" t="s">
        <v>28</v>
      </c>
      <c r="K7" s="15"/>
      <c r="L7" s="16" t="s">
        <v>23</v>
      </c>
      <c r="M7" s="15">
        <v>30619658000000</v>
      </c>
      <c r="N7" s="14" t="s">
        <v>19</v>
      </c>
      <c r="O7" s="15">
        <v>23379549000000</v>
      </c>
      <c r="P7" s="16" t="s">
        <v>23</v>
      </c>
      <c r="Q7" s="15">
        <v>31190216000000</v>
      </c>
      <c r="R7" s="14" t="s">
        <v>19</v>
      </c>
      <c r="S7" s="15">
        <v>20265162000000</v>
      </c>
      <c r="T7" s="16" t="s">
        <v>23</v>
      </c>
      <c r="U7" s="15">
        <v>38620837000000</v>
      </c>
      <c r="V7" s="14" t="s">
        <v>19</v>
      </c>
      <c r="W7" s="15">
        <v>27195956000000</v>
      </c>
      <c r="X7" s="16" t="s">
        <v>23</v>
      </c>
      <c r="Y7" s="15">
        <v>34489091000000</v>
      </c>
    </row>
    <row r="8" spans="1:25">
      <c r="A8" s="5">
        <v>2017</v>
      </c>
      <c r="B8" s="4">
        <f>D2</f>
        <v>958900948000000</v>
      </c>
      <c r="C8" s="4">
        <f>E2</f>
        <v>1126248442000000</v>
      </c>
      <c r="D8" s="23">
        <f>SUM(B8/C8)*100</f>
        <v>85.141156448321198</v>
      </c>
      <c r="F8" s="22" t="s">
        <v>32</v>
      </c>
      <c r="G8" s="22" t="s">
        <v>33</v>
      </c>
      <c r="H8" s="22" t="s">
        <v>34</v>
      </c>
      <c r="J8" s="14"/>
      <c r="K8" s="15"/>
      <c r="L8" s="16" t="s">
        <v>24</v>
      </c>
      <c r="M8" s="15">
        <v>12136684000000</v>
      </c>
      <c r="N8" s="14" t="s">
        <v>28</v>
      </c>
      <c r="O8" s="15"/>
      <c r="P8" s="16" t="s">
        <v>24</v>
      </c>
      <c r="Q8" s="15">
        <v>37379394000000</v>
      </c>
      <c r="R8" s="14" t="s">
        <v>28</v>
      </c>
      <c r="S8" s="15"/>
      <c r="T8" s="16" t="s">
        <v>24</v>
      </c>
      <c r="U8" s="15">
        <v>49902938000000</v>
      </c>
      <c r="V8" s="14" t="s">
        <v>28</v>
      </c>
      <c r="W8" s="15"/>
      <c r="X8" s="16" t="s">
        <v>24</v>
      </c>
      <c r="Y8" s="15">
        <v>40478672000000</v>
      </c>
    </row>
    <row r="9" spans="1:25">
      <c r="A9" s="2">
        <v>2018</v>
      </c>
      <c r="B9" s="4">
        <f t="shared" ref="B9:B11" si="2">D3</f>
        <v>1111622961000000</v>
      </c>
      <c r="C9" s="4">
        <f>E3</f>
        <v>1296898292000000</v>
      </c>
      <c r="D9" s="23">
        <f>SUM(B9/C9)*100</f>
        <v>85.713965995415165</v>
      </c>
      <c r="F9" s="25">
        <v>2017</v>
      </c>
      <c r="G9" s="25">
        <v>1</v>
      </c>
      <c r="H9" s="25">
        <v>0.82799999999999996</v>
      </c>
      <c r="J9" s="14"/>
      <c r="K9" s="15"/>
      <c r="L9" s="16"/>
      <c r="M9" s="15"/>
      <c r="N9" s="14"/>
      <c r="O9" s="15"/>
      <c r="P9" s="16"/>
      <c r="Q9" s="15"/>
      <c r="R9" s="14"/>
      <c r="S9" s="15"/>
      <c r="T9" s="16"/>
      <c r="U9" s="15"/>
      <c r="V9" s="14"/>
      <c r="W9" s="15"/>
      <c r="X9" s="16"/>
      <c r="Y9" s="15"/>
    </row>
    <row r="10" spans="1:25">
      <c r="A10" s="2">
        <v>2019</v>
      </c>
      <c r="B10" s="4">
        <f t="shared" si="2"/>
        <v>1183155670000000</v>
      </c>
      <c r="C10" s="4">
        <f t="shared" ref="C10:C11" si="3">E4</f>
        <v>1416758840000000</v>
      </c>
      <c r="D10" s="23">
        <f t="shared" ref="D10:D11" si="4">SUM(B10/C10)*100</f>
        <v>83.511437274674066</v>
      </c>
      <c r="F10" s="25">
        <v>2018</v>
      </c>
      <c r="G10" s="25">
        <v>1</v>
      </c>
      <c r="H10" s="25">
        <v>0.82799999999999996</v>
      </c>
      <c r="J10" s="14"/>
      <c r="K10" s="15"/>
      <c r="L10" s="16"/>
      <c r="M10" s="15"/>
      <c r="N10" s="14"/>
      <c r="O10" s="15"/>
      <c r="P10" s="16"/>
      <c r="Q10" s="15"/>
      <c r="R10" s="14"/>
      <c r="S10" s="15"/>
      <c r="T10" s="16"/>
      <c r="U10" s="15"/>
      <c r="V10" s="14"/>
      <c r="W10" s="15"/>
      <c r="X10" s="16"/>
      <c r="Y10" s="15"/>
    </row>
    <row r="11" spans="1:25">
      <c r="A11" s="2">
        <v>2020</v>
      </c>
      <c r="B11" s="4">
        <f t="shared" si="2"/>
        <v>1278346276000000</v>
      </c>
      <c r="C11" s="4">
        <f t="shared" si="3"/>
        <v>1511804628000000</v>
      </c>
      <c r="D11" s="23">
        <f t="shared" si="4"/>
        <v>84.557637430383622</v>
      </c>
      <c r="F11" s="25">
        <v>2019</v>
      </c>
      <c r="G11" s="25">
        <v>1</v>
      </c>
      <c r="H11" s="25">
        <v>0.82799999999999996</v>
      </c>
      <c r="J11" s="14"/>
      <c r="K11" s="15"/>
      <c r="L11" s="16"/>
      <c r="M11" s="15"/>
      <c r="N11" s="14"/>
      <c r="O11" s="15"/>
      <c r="P11" s="16"/>
      <c r="Q11" s="15"/>
      <c r="R11" s="14"/>
      <c r="S11" s="15"/>
      <c r="T11" s="16"/>
      <c r="U11" s="15"/>
      <c r="V11" s="14"/>
      <c r="W11" s="15"/>
      <c r="X11" s="16"/>
      <c r="Y11" s="15"/>
    </row>
    <row r="12" spans="1:25">
      <c r="F12" s="25">
        <v>2020</v>
      </c>
      <c r="G12" s="25">
        <v>1</v>
      </c>
      <c r="H12" s="25">
        <v>0.82799999999999996</v>
      </c>
      <c r="J12" s="14"/>
      <c r="K12" s="15"/>
      <c r="L12" s="16"/>
      <c r="M12" s="15"/>
      <c r="N12" s="14"/>
      <c r="O12" s="15"/>
      <c r="P12" s="16"/>
      <c r="Q12" s="15"/>
      <c r="R12" s="14"/>
      <c r="S12" s="15"/>
      <c r="T12" s="16"/>
      <c r="U12" s="15"/>
      <c r="V12" s="14"/>
      <c r="W12" s="15"/>
      <c r="X12" s="16"/>
      <c r="Y12" s="15"/>
    </row>
    <row r="13" spans="1:25">
      <c r="A13" s="1" t="s">
        <v>0</v>
      </c>
      <c r="B13" s="1" t="s">
        <v>10</v>
      </c>
      <c r="C13" s="1" t="s">
        <v>7</v>
      </c>
      <c r="D13" s="22" t="s">
        <v>9</v>
      </c>
      <c r="F13" s="25">
        <v>2021</v>
      </c>
      <c r="G13" s="25"/>
      <c r="H13" s="25"/>
      <c r="J13" s="14"/>
      <c r="K13" s="15"/>
      <c r="L13" s="16"/>
      <c r="M13" s="15"/>
      <c r="N13" s="14"/>
      <c r="O13" s="15"/>
      <c r="P13" s="16"/>
      <c r="Q13" s="15"/>
      <c r="R13" s="14"/>
      <c r="S13" s="15"/>
      <c r="T13" s="16"/>
      <c r="U13" s="15"/>
      <c r="V13" s="14"/>
      <c r="W13" s="15"/>
      <c r="X13" s="16"/>
      <c r="Y13" s="15"/>
    </row>
    <row r="14" spans="1:25">
      <c r="A14" s="5">
        <v>2017</v>
      </c>
      <c r="B14" s="4">
        <v>29044334000000</v>
      </c>
      <c r="C14" s="4">
        <f>E2</f>
        <v>1126248442000000</v>
      </c>
      <c r="D14" s="23">
        <f>B14/C14*100</f>
        <v>2.5788567528158231</v>
      </c>
      <c r="F14" s="25">
        <v>2022</v>
      </c>
      <c r="G14" s="25"/>
      <c r="H14" s="25"/>
      <c r="J14" s="14"/>
      <c r="K14" s="15"/>
      <c r="L14" s="16"/>
      <c r="M14" s="15"/>
      <c r="N14" s="14"/>
      <c r="O14" s="15"/>
      <c r="P14" s="16"/>
      <c r="Q14" s="15"/>
      <c r="R14" s="14"/>
      <c r="S14" s="15"/>
      <c r="T14" s="16"/>
      <c r="U14" s="15"/>
      <c r="V14" s="14"/>
      <c r="W14" s="15"/>
      <c r="X14" s="16"/>
      <c r="Y14" s="15"/>
    </row>
    <row r="15" spans="1:25">
      <c r="A15" s="2">
        <v>2018</v>
      </c>
      <c r="B15" s="4">
        <v>32418486000000</v>
      </c>
      <c r="C15" s="4">
        <f>E3</f>
        <v>1296898292000000</v>
      </c>
      <c r="D15" s="23">
        <f>B15/C15*100</f>
        <v>2.4996937847767633</v>
      </c>
      <c r="J15" s="14" t="s">
        <v>26</v>
      </c>
      <c r="K15" s="15">
        <f>SUM(K4:K14)</f>
        <v>53246992000000</v>
      </c>
      <c r="L15" s="16" t="s">
        <v>27</v>
      </c>
      <c r="M15" s="15">
        <f>SUM(M5:M14)</f>
        <v>68216256000000</v>
      </c>
      <c r="N15" s="14" t="s">
        <v>26</v>
      </c>
      <c r="O15" s="15">
        <f>SUM(O4:O14)</f>
        <v>55409061000000</v>
      </c>
      <c r="P15" s="16" t="s">
        <v>27</v>
      </c>
      <c r="Q15" s="15">
        <f>SUM(Q5:Q14)</f>
        <v>95698763000000</v>
      </c>
      <c r="R15" s="14" t="s">
        <v>26</v>
      </c>
      <c r="S15" s="15">
        <f>SUM(S4:S14)</f>
        <v>56239089000000</v>
      </c>
      <c r="T15" s="16" t="s">
        <v>27</v>
      </c>
      <c r="U15" s="15">
        <f>SUM(U5:U14)</f>
        <v>118545962000000</v>
      </c>
      <c r="V15" s="14" t="s">
        <v>26</v>
      </c>
      <c r="W15" s="15">
        <f>SUM(W4:W14)</f>
        <v>67694661000000</v>
      </c>
      <c r="X15" s="16" t="s">
        <v>27</v>
      </c>
      <c r="Y15" s="15">
        <f>SUM(Y5:Y14)</f>
        <v>105417263000000</v>
      </c>
    </row>
    <row r="16" spans="1:25">
      <c r="A16" s="2">
        <v>2019</v>
      </c>
      <c r="B16" s="4">
        <v>34413825000000</v>
      </c>
      <c r="C16" s="4">
        <f t="shared" ref="C16:C17" si="5">E4</f>
        <v>1416758840000000</v>
      </c>
      <c r="D16" s="23">
        <f t="shared" ref="D16:D17" si="6">SUM(B16/C16)*100</f>
        <v>2.429053133700581</v>
      </c>
      <c r="J16" s="17" t="s">
        <v>25</v>
      </c>
      <c r="K16" s="18">
        <f>K3-K15</f>
        <v>1072991450000000</v>
      </c>
      <c r="L16" s="17" t="s">
        <v>25</v>
      </c>
      <c r="M16" s="18">
        <f>M3-M15</f>
        <v>890684692000000</v>
      </c>
      <c r="N16" s="17" t="s">
        <v>25</v>
      </c>
      <c r="O16" s="18">
        <f>O3-O15</f>
        <v>1241489231000000</v>
      </c>
      <c r="P16" s="17" t="s">
        <v>25</v>
      </c>
      <c r="Q16" s="18">
        <f>Q3-Q15</f>
        <v>1015924198000000</v>
      </c>
      <c r="R16" s="17" t="s">
        <v>25</v>
      </c>
      <c r="S16" s="18">
        <f>S3-S15</f>
        <v>1360519751000000</v>
      </c>
      <c r="T16" s="17" t="s">
        <v>25</v>
      </c>
      <c r="U16" s="18">
        <f>U3-U15</f>
        <v>1064609708000000</v>
      </c>
      <c r="V16" s="17" t="s">
        <v>25</v>
      </c>
      <c r="W16" s="18">
        <f>W3-W15</f>
        <v>1444109967000000</v>
      </c>
      <c r="X16" s="17" t="s">
        <v>25</v>
      </c>
      <c r="Y16" s="18">
        <f>Y3-Y15</f>
        <v>1172929013000000</v>
      </c>
    </row>
    <row r="17" spans="1:11">
      <c r="A17" s="2">
        <v>2020</v>
      </c>
      <c r="B17" s="4">
        <v>18660393000000</v>
      </c>
      <c r="C17" s="4">
        <f t="shared" si="5"/>
        <v>1511804628000000</v>
      </c>
      <c r="D17" s="23">
        <f t="shared" si="6"/>
        <v>1.2343124669942471</v>
      </c>
    </row>
    <row r="19" spans="1:11">
      <c r="A19" s="1" t="s">
        <v>0</v>
      </c>
      <c r="B19" s="1" t="s">
        <v>11</v>
      </c>
      <c r="C19" s="1" t="s">
        <v>12</v>
      </c>
      <c r="D19" s="22" t="s">
        <v>13</v>
      </c>
    </row>
    <row r="20" spans="1:11">
      <c r="A20" s="5">
        <v>2017</v>
      </c>
      <c r="B20" s="4">
        <f>K16</f>
        <v>1072991450000000</v>
      </c>
      <c r="C20" s="4">
        <f>M16</f>
        <v>890684692000000</v>
      </c>
      <c r="D20" s="23">
        <f>B20/C20</f>
        <v>1.2046815889365257</v>
      </c>
    </row>
    <row r="21" spans="1:11">
      <c r="A21" s="2">
        <v>2018</v>
      </c>
      <c r="B21" s="11">
        <f>O16</f>
        <v>1241489231000000</v>
      </c>
      <c r="C21" s="12">
        <f>Q16</f>
        <v>1015924198000000</v>
      </c>
      <c r="D21" s="23">
        <f t="shared" ref="D21:D23" si="7">B21/C21</f>
        <v>1.2220293929842982</v>
      </c>
    </row>
    <row r="22" spans="1:11">
      <c r="A22" s="2">
        <v>2019</v>
      </c>
      <c r="B22" s="12">
        <f>S16</f>
        <v>1360519751000000</v>
      </c>
      <c r="C22" s="12">
        <f>U16</f>
        <v>1064609708000000</v>
      </c>
      <c r="D22" s="23">
        <f t="shared" si="7"/>
        <v>1.2779516669596254</v>
      </c>
    </row>
    <row r="23" spans="1:11">
      <c r="A23" s="2">
        <v>2020</v>
      </c>
      <c r="B23" s="12">
        <f>W16</f>
        <v>1444109967000000</v>
      </c>
      <c r="C23" s="12">
        <f>Y16</f>
        <v>1172929013000000</v>
      </c>
      <c r="D23" s="23">
        <f t="shared" si="7"/>
        <v>1.2311998006651745</v>
      </c>
    </row>
    <row r="24" spans="1:11">
      <c r="F24">
        <f>F2</f>
        <v>1.2500613931148949</v>
      </c>
      <c r="G24">
        <f>D8</f>
        <v>85.141156448321198</v>
      </c>
      <c r="H24">
        <f>D14</f>
        <v>2.5788567528158231</v>
      </c>
      <c r="I24">
        <f>D20</f>
        <v>1.2046815889365257</v>
      </c>
      <c r="J24">
        <f>G9</f>
        <v>1</v>
      </c>
      <c r="K24">
        <f>H9</f>
        <v>0.82799999999999996</v>
      </c>
    </row>
    <row r="25" spans="1:11">
      <c r="F25">
        <f t="shared" ref="F25:F27" si="8">F3</f>
        <v>1.2052360892460794</v>
      </c>
      <c r="G25">
        <f t="shared" ref="G25:G27" si="9">D9</f>
        <v>85.713965995415165</v>
      </c>
      <c r="H25">
        <f t="shared" ref="H25:H27" si="10">D15</f>
        <v>2.4996937847767633</v>
      </c>
      <c r="I25">
        <f t="shared" ref="I25:I27" si="11">D21</f>
        <v>1.2220293929842982</v>
      </c>
      <c r="J25">
        <f t="shared" ref="J25:K25" si="12">G10</f>
        <v>1</v>
      </c>
      <c r="K25">
        <f t="shared" si="12"/>
        <v>0.82799999999999996</v>
      </c>
    </row>
    <row r="26" spans="1:11">
      <c r="F26">
        <f t="shared" si="8"/>
        <v>1.2181870232763115</v>
      </c>
      <c r="G26">
        <f t="shared" si="9"/>
        <v>83.511437274674066</v>
      </c>
      <c r="H26">
        <f t="shared" si="10"/>
        <v>2.429053133700581</v>
      </c>
      <c r="I26">
        <f t="shared" si="11"/>
        <v>1.2779516669596254</v>
      </c>
      <c r="J26">
        <f t="shared" ref="J26:K26" si="13">G11</f>
        <v>1</v>
      </c>
      <c r="K26">
        <f t="shared" si="13"/>
        <v>0.82799999999999996</v>
      </c>
    </row>
    <row r="27" spans="1:11">
      <c r="F27">
        <f t="shared" si="8"/>
        <v>1.1858002485887349</v>
      </c>
      <c r="G27">
        <f t="shared" si="9"/>
        <v>84.557637430383622</v>
      </c>
      <c r="H27">
        <f t="shared" si="10"/>
        <v>1.2343124669942471</v>
      </c>
      <c r="I27">
        <f t="shared" si="11"/>
        <v>1.2311998006651745</v>
      </c>
      <c r="J27">
        <f t="shared" ref="J27:K27" si="14">G12</f>
        <v>1</v>
      </c>
      <c r="K27">
        <f t="shared" si="14"/>
        <v>0.82799999999999996</v>
      </c>
    </row>
  </sheetData>
  <mergeCells count="12">
    <mergeCell ref="R2:S2"/>
    <mergeCell ref="T2:U2"/>
    <mergeCell ref="V2:W2"/>
    <mergeCell ref="X2:Y2"/>
    <mergeCell ref="J1:M1"/>
    <mergeCell ref="N1:Q1"/>
    <mergeCell ref="R1:U1"/>
    <mergeCell ref="V1:Y1"/>
    <mergeCell ref="J2:K2"/>
    <mergeCell ref="L2:M2"/>
    <mergeCell ref="N2:O2"/>
    <mergeCell ref="P2:Q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Y27"/>
  <sheetViews>
    <sheetView topLeftCell="D2" zoomScaleNormal="100" workbookViewId="0">
      <selection activeCell="G2" sqref="G2:G5"/>
    </sheetView>
  </sheetViews>
  <sheetFormatPr defaultRowHeight="15"/>
  <cols>
    <col min="1" max="1" width="6.5703125" bestFit="1" customWidth="1"/>
    <col min="2" max="2" width="23.5703125" bestFit="1" customWidth="1"/>
    <col min="3" max="3" width="22.28515625" bestFit="1" customWidth="1"/>
    <col min="4" max="5" width="20.5703125" bestFit="1" customWidth="1"/>
    <col min="6" max="6" width="11.85546875" bestFit="1" customWidth="1"/>
    <col min="10" max="10" width="20.42578125" bestFit="1" customWidth="1"/>
    <col min="11" max="11" width="23.5703125" bestFit="1" customWidth="1"/>
    <col min="12" max="12" width="31" bestFit="1" customWidth="1"/>
    <col min="13" max="13" width="22.140625" bestFit="1" customWidth="1"/>
    <col min="14" max="14" width="20.42578125" bestFit="1" customWidth="1"/>
    <col min="15" max="15" width="23.5703125" bestFit="1" customWidth="1"/>
    <col min="16" max="16" width="31" bestFit="1" customWidth="1"/>
    <col min="17" max="17" width="23.5703125" bestFit="1" customWidth="1"/>
    <col min="18" max="18" width="20.42578125" bestFit="1" customWidth="1"/>
    <col min="19" max="19" width="23.5703125" bestFit="1" customWidth="1"/>
    <col min="20" max="20" width="31" bestFit="1" customWidth="1"/>
    <col min="21" max="21" width="23.5703125" bestFit="1" customWidth="1"/>
    <col min="22" max="22" width="20.42578125" bestFit="1" customWidth="1"/>
    <col min="23" max="23" width="23.5703125" bestFit="1" customWidth="1"/>
    <col min="24" max="24" width="31" bestFit="1" customWidth="1"/>
    <col min="25" max="25" width="23.5703125" bestFit="1" customWidth="1"/>
  </cols>
  <sheetData>
    <row r="1" spans="1: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2" t="s">
        <v>5</v>
      </c>
      <c r="J1" s="35">
        <v>2017</v>
      </c>
      <c r="K1" s="36"/>
      <c r="L1" s="36"/>
      <c r="M1" s="37"/>
      <c r="N1" s="35">
        <v>2018</v>
      </c>
      <c r="O1" s="36"/>
      <c r="P1" s="36"/>
      <c r="Q1" s="37"/>
      <c r="R1" s="35">
        <v>2019</v>
      </c>
      <c r="S1" s="36"/>
      <c r="T1" s="36"/>
      <c r="U1" s="37"/>
      <c r="V1" s="35">
        <v>2020</v>
      </c>
      <c r="W1" s="36"/>
      <c r="X1" s="36"/>
      <c r="Y1" s="37"/>
    </row>
    <row r="2" spans="1:25">
      <c r="A2" s="5">
        <v>2017</v>
      </c>
      <c r="B2" s="4">
        <v>3570</v>
      </c>
      <c r="C2" s="6">
        <v>10590000000</v>
      </c>
      <c r="D2" s="4">
        <v>223937463000000</v>
      </c>
      <c r="E2" s="4">
        <v>261365267000000</v>
      </c>
      <c r="F2" s="23">
        <f>SUM(((B2*C2)+D2)/E2)</f>
        <v>1.0014481495737535</v>
      </c>
      <c r="G2">
        <f>LN(E2)</f>
        <v>33.196940035298688</v>
      </c>
      <c r="J2" s="13" t="s">
        <v>15</v>
      </c>
      <c r="K2" s="13"/>
      <c r="L2" s="13" t="s">
        <v>14</v>
      </c>
      <c r="M2" s="13"/>
      <c r="N2" s="13" t="s">
        <v>15</v>
      </c>
      <c r="O2" s="13"/>
      <c r="P2" s="13" t="s">
        <v>14</v>
      </c>
      <c r="Q2" s="13"/>
      <c r="R2" s="13" t="s">
        <v>15</v>
      </c>
      <c r="S2" s="13"/>
      <c r="T2" s="13" t="s">
        <v>14</v>
      </c>
      <c r="U2" s="13"/>
      <c r="V2" s="13" t="s">
        <v>15</v>
      </c>
      <c r="W2" s="13"/>
      <c r="X2" s="13" t="s">
        <v>14</v>
      </c>
      <c r="Y2" s="13"/>
    </row>
    <row r="3" spans="1:25">
      <c r="A3" s="2">
        <v>2018</v>
      </c>
      <c r="B3" s="4">
        <v>2540</v>
      </c>
      <c r="C3" s="6">
        <v>10590000000</v>
      </c>
      <c r="D3" s="4">
        <v>263784017000000</v>
      </c>
      <c r="E3" s="4">
        <v>306436194000000</v>
      </c>
      <c r="F3" s="23">
        <f>SUM(((B3*C3)+D3)/E3)</f>
        <v>0.94859100423365783</v>
      </c>
      <c r="G3">
        <f t="shared" ref="G3:G5" si="0">LN(E3)</f>
        <v>33.356030673450434</v>
      </c>
      <c r="J3" s="14" t="s">
        <v>16</v>
      </c>
      <c r="K3" s="15">
        <v>261365267000000</v>
      </c>
      <c r="L3" s="16" t="s">
        <v>20</v>
      </c>
      <c r="M3" s="15">
        <v>223937463000000</v>
      </c>
      <c r="N3" s="14" t="s">
        <v>16</v>
      </c>
      <c r="O3" s="15">
        <v>306436194000000</v>
      </c>
      <c r="P3" s="16" t="s">
        <v>20</v>
      </c>
      <c r="Q3" s="15">
        <v>263784017000000</v>
      </c>
      <c r="R3" s="14" t="s">
        <v>16</v>
      </c>
      <c r="S3" s="15">
        <v>311776828000000</v>
      </c>
      <c r="T3" s="16" t="s">
        <v>20</v>
      </c>
      <c r="U3" s="15">
        <v>269451682000000</v>
      </c>
      <c r="V3" s="14" t="s">
        <v>16</v>
      </c>
      <c r="W3" s="15">
        <v>361208406000000</v>
      </c>
      <c r="X3" s="16" t="s">
        <v>20</v>
      </c>
      <c r="Y3" s="15">
        <v>321376142000000</v>
      </c>
    </row>
    <row r="4" spans="1:25">
      <c r="A4" s="2">
        <v>2019</v>
      </c>
      <c r="B4" s="4">
        <v>2120</v>
      </c>
      <c r="C4" s="6">
        <v>10590000000</v>
      </c>
      <c r="D4" s="4">
        <v>269451682000000</v>
      </c>
      <c r="E4" s="4">
        <v>311776828000000</v>
      </c>
      <c r="F4" s="23">
        <f t="shared" ref="F4:F5" si="1">SUM(((B4*C4)+D4)/E4)</f>
        <v>0.93625457630225173</v>
      </c>
      <c r="G4">
        <f t="shared" si="0"/>
        <v>33.373308752920799</v>
      </c>
      <c r="J4" s="14" t="s">
        <v>17</v>
      </c>
      <c r="K4" s="15">
        <v>4837319000000</v>
      </c>
      <c r="L4" s="16" t="s">
        <v>30</v>
      </c>
      <c r="M4" s="15">
        <v>2999319000000</v>
      </c>
      <c r="N4" s="14" t="s">
        <v>17</v>
      </c>
      <c r="O4" s="15">
        <v>5017694000000</v>
      </c>
      <c r="P4" s="16" t="s">
        <v>30</v>
      </c>
      <c r="Q4" s="15">
        <v>2999519000000</v>
      </c>
      <c r="R4" s="14" t="s">
        <v>17</v>
      </c>
      <c r="S4" s="15">
        <v>5400658000000</v>
      </c>
      <c r="T4" s="16" t="s">
        <v>30</v>
      </c>
      <c r="U4" s="15">
        <v>5999669000000</v>
      </c>
      <c r="V4" s="14" t="s">
        <v>17</v>
      </c>
      <c r="W4" s="15">
        <v>5818445000000</v>
      </c>
      <c r="X4" s="16" t="s">
        <v>30</v>
      </c>
      <c r="Y4" s="15">
        <v>10194432000000</v>
      </c>
    </row>
    <row r="5" spans="1:25">
      <c r="A5" s="2">
        <v>2020</v>
      </c>
      <c r="B5" s="4">
        <v>1725</v>
      </c>
      <c r="C5" s="6">
        <v>10590000000</v>
      </c>
      <c r="D5" s="4">
        <v>321376142000000</v>
      </c>
      <c r="E5" s="4">
        <v>361208406000000</v>
      </c>
      <c r="F5" s="23">
        <f t="shared" si="1"/>
        <v>0.9402989696756946</v>
      </c>
      <c r="G5">
        <f t="shared" si="0"/>
        <v>33.520476209625826</v>
      </c>
      <c r="J5" s="14" t="s">
        <v>18</v>
      </c>
      <c r="K5" s="15">
        <v>174555000000</v>
      </c>
      <c r="L5" s="16" t="s">
        <v>21</v>
      </c>
      <c r="M5" s="15">
        <v>5612462000000</v>
      </c>
      <c r="N5" s="16" t="s">
        <v>29</v>
      </c>
      <c r="O5" s="15"/>
      <c r="P5" s="16" t="s">
        <v>21</v>
      </c>
      <c r="Q5" s="15">
        <v>6217814000000</v>
      </c>
      <c r="R5" s="16" t="s">
        <v>29</v>
      </c>
      <c r="S5" s="15"/>
      <c r="T5" s="16" t="s">
        <v>21</v>
      </c>
      <c r="U5" s="15">
        <v>5736637000000</v>
      </c>
      <c r="V5" s="16" t="s">
        <v>29</v>
      </c>
      <c r="X5" s="16" t="s">
        <v>21</v>
      </c>
      <c r="Y5" s="15">
        <v>6666875000000</v>
      </c>
    </row>
    <row r="6" spans="1:25">
      <c r="A6" s="3"/>
      <c r="B6" s="3"/>
      <c r="C6" s="3"/>
      <c r="D6" s="3"/>
      <c r="E6" s="3"/>
      <c r="F6" s="24"/>
      <c r="J6" s="14" t="s">
        <v>19</v>
      </c>
      <c r="K6" s="15">
        <v>2688311000000</v>
      </c>
      <c r="L6" s="16" t="s">
        <v>22</v>
      </c>
      <c r="N6" s="14" t="s">
        <v>18</v>
      </c>
      <c r="O6" s="15">
        <v>260251000000</v>
      </c>
      <c r="P6" s="16" t="s">
        <v>22</v>
      </c>
      <c r="Q6" s="15"/>
      <c r="R6" s="14" t="s">
        <v>18</v>
      </c>
      <c r="S6" s="15">
        <v>629105000000</v>
      </c>
      <c r="T6" s="16" t="s">
        <v>22</v>
      </c>
      <c r="U6" s="15"/>
      <c r="V6" s="14" t="s">
        <v>18</v>
      </c>
      <c r="W6" s="15">
        <v>1972393000000</v>
      </c>
      <c r="X6" s="16" t="s">
        <v>22</v>
      </c>
      <c r="Y6" s="15"/>
    </row>
    <row r="7" spans="1:25">
      <c r="A7" s="1" t="s">
        <v>0</v>
      </c>
      <c r="B7" s="1" t="s">
        <v>6</v>
      </c>
      <c r="C7" s="1" t="s">
        <v>7</v>
      </c>
      <c r="D7" s="22" t="s">
        <v>8</v>
      </c>
      <c r="J7" s="14" t="s">
        <v>28</v>
      </c>
      <c r="K7" s="15"/>
      <c r="L7" s="16" t="s">
        <v>23</v>
      </c>
      <c r="M7" s="15">
        <v>20480459000000</v>
      </c>
      <c r="N7" s="14" t="s">
        <v>19</v>
      </c>
      <c r="O7" s="15">
        <v>3255979000000</v>
      </c>
      <c r="P7" s="16" t="s">
        <v>23</v>
      </c>
      <c r="Q7" s="15">
        <v>20644760000000</v>
      </c>
      <c r="R7" s="14" t="s">
        <v>19</v>
      </c>
      <c r="S7" s="15">
        <v>2600197000000</v>
      </c>
      <c r="T7" s="16" t="s">
        <v>23</v>
      </c>
      <c r="U7" s="15">
        <v>19783552000000</v>
      </c>
      <c r="V7" s="14" t="s">
        <v>19</v>
      </c>
      <c r="W7" s="15">
        <v>3784186000000</v>
      </c>
      <c r="X7" s="16" t="s">
        <v>23</v>
      </c>
      <c r="Y7" s="15">
        <v>15810466000000</v>
      </c>
    </row>
    <row r="8" spans="1:25">
      <c r="A8" s="5">
        <v>2017</v>
      </c>
      <c r="B8" s="4">
        <f>D2</f>
        <v>223937463000000</v>
      </c>
      <c r="C8" s="4">
        <f>E2</f>
        <v>261365267000000</v>
      </c>
      <c r="D8" s="23">
        <f>SUM(B8/C8)*100</f>
        <v>85.679886073002962</v>
      </c>
      <c r="F8" s="22" t="s">
        <v>32</v>
      </c>
      <c r="G8" s="22" t="s">
        <v>33</v>
      </c>
      <c r="H8" s="22" t="s">
        <v>34</v>
      </c>
      <c r="J8" s="14"/>
      <c r="K8" s="15"/>
      <c r="L8" s="16" t="s">
        <v>24</v>
      </c>
      <c r="M8" s="15">
        <v>1385000000</v>
      </c>
      <c r="N8" s="14" t="s">
        <v>28</v>
      </c>
      <c r="O8" s="15"/>
      <c r="P8" s="16" t="s">
        <v>24</v>
      </c>
      <c r="Q8" s="15">
        <v>935000000000</v>
      </c>
      <c r="R8" s="14" t="s">
        <v>28</v>
      </c>
      <c r="S8" s="15"/>
      <c r="T8" s="16" t="s">
        <v>24</v>
      </c>
      <c r="U8" s="15">
        <v>935000000000</v>
      </c>
      <c r="V8" s="14" t="s">
        <v>28</v>
      </c>
      <c r="W8" s="15"/>
      <c r="X8" s="16" t="s">
        <v>24</v>
      </c>
      <c r="Y8" s="15"/>
    </row>
    <row r="9" spans="1:25">
      <c r="A9" s="2">
        <v>2018</v>
      </c>
      <c r="B9" s="4">
        <f t="shared" ref="B9:C11" si="2">D3</f>
        <v>263784017000000</v>
      </c>
      <c r="C9" s="4">
        <f>E3</f>
        <v>306436194000000</v>
      </c>
      <c r="D9" s="23">
        <f>SUM(B9/C9)*100</f>
        <v>86.081220875625419</v>
      </c>
      <c r="F9" s="25">
        <v>2017</v>
      </c>
      <c r="G9" s="25">
        <v>1</v>
      </c>
      <c r="H9" s="25">
        <v>0.85699999999999998</v>
      </c>
      <c r="J9" s="14"/>
      <c r="K9" s="15"/>
      <c r="L9" s="16"/>
      <c r="M9" s="15"/>
      <c r="N9" s="14"/>
      <c r="O9" s="15"/>
      <c r="P9" s="16"/>
      <c r="Q9" s="15"/>
      <c r="R9" s="14"/>
      <c r="S9" s="15"/>
      <c r="T9" s="16"/>
      <c r="U9" s="15"/>
      <c r="V9" s="14"/>
      <c r="W9" s="15"/>
      <c r="X9" s="16"/>
      <c r="Y9" s="15"/>
    </row>
    <row r="10" spans="1:25">
      <c r="A10" s="2">
        <v>2019</v>
      </c>
      <c r="B10" s="4">
        <f t="shared" si="2"/>
        <v>269451682000000</v>
      </c>
      <c r="C10" s="4">
        <f t="shared" si="2"/>
        <v>311776828000000</v>
      </c>
      <c r="D10" s="23">
        <f t="shared" ref="D10:D11" si="3">SUM(B10/C10)*100</f>
        <v>86.424537618299198</v>
      </c>
      <c r="F10" s="25">
        <v>2018</v>
      </c>
      <c r="G10" s="25">
        <v>1</v>
      </c>
      <c r="H10" s="25">
        <v>0.85699999999999998</v>
      </c>
      <c r="J10" s="14"/>
      <c r="K10" s="15"/>
      <c r="L10" s="16"/>
      <c r="M10" s="15"/>
      <c r="N10" s="14"/>
      <c r="O10" s="15"/>
      <c r="P10" s="16"/>
      <c r="Q10" s="15"/>
      <c r="R10" s="14"/>
      <c r="S10" s="15"/>
      <c r="T10" s="16"/>
      <c r="U10" s="15"/>
      <c r="V10" s="14"/>
      <c r="W10" s="15"/>
      <c r="X10" s="16"/>
      <c r="Y10" s="15"/>
    </row>
    <row r="11" spans="1:25">
      <c r="A11" s="2">
        <v>2020</v>
      </c>
      <c r="B11" s="4">
        <f t="shared" si="2"/>
        <v>321376142000000</v>
      </c>
      <c r="C11" s="4">
        <f t="shared" si="2"/>
        <v>361208406000000</v>
      </c>
      <c r="D11" s="23">
        <f t="shared" si="3"/>
        <v>88.97249805421194</v>
      </c>
      <c r="F11" s="25">
        <v>2019</v>
      </c>
      <c r="G11" s="25">
        <v>1</v>
      </c>
      <c r="H11" s="25">
        <v>0.88500000000000001</v>
      </c>
      <c r="J11" s="14"/>
      <c r="K11" s="15"/>
      <c r="L11" s="16"/>
      <c r="M11" s="15"/>
      <c r="N11" s="14"/>
      <c r="O11" s="15"/>
      <c r="P11" s="16"/>
      <c r="Q11" s="15"/>
      <c r="R11" s="14"/>
      <c r="S11" s="15"/>
      <c r="T11" s="16"/>
      <c r="U11" s="15"/>
      <c r="V11" s="14"/>
      <c r="W11" s="15"/>
      <c r="X11" s="16"/>
      <c r="Y11" s="15"/>
    </row>
    <row r="12" spans="1:25">
      <c r="F12" s="25">
        <v>2020</v>
      </c>
      <c r="G12" s="25">
        <v>1</v>
      </c>
      <c r="H12" s="25">
        <v>0.88500000000000001</v>
      </c>
      <c r="J12" s="14"/>
      <c r="K12" s="15"/>
      <c r="L12" s="16"/>
      <c r="M12" s="15"/>
      <c r="N12" s="14"/>
      <c r="O12" s="15"/>
      <c r="P12" s="16"/>
      <c r="Q12" s="15"/>
      <c r="R12" s="14"/>
      <c r="S12" s="15"/>
      <c r="T12" s="16"/>
      <c r="U12" s="15"/>
      <c r="V12" s="14"/>
      <c r="W12" s="15"/>
      <c r="X12" s="16"/>
      <c r="Y12" s="15"/>
    </row>
    <row r="13" spans="1:25">
      <c r="A13" s="1" t="s">
        <v>0</v>
      </c>
      <c r="B13" s="1" t="s">
        <v>10</v>
      </c>
      <c r="C13" s="1" t="s">
        <v>7</v>
      </c>
      <c r="D13" s="22" t="s">
        <v>9</v>
      </c>
      <c r="F13" s="25">
        <v>2021</v>
      </c>
      <c r="G13" s="25"/>
      <c r="H13" s="25"/>
      <c r="J13" s="14"/>
      <c r="K13" s="15"/>
      <c r="L13" s="16"/>
      <c r="M13" s="15"/>
      <c r="N13" s="14"/>
      <c r="O13" s="15"/>
      <c r="P13" s="16"/>
      <c r="Q13" s="15"/>
      <c r="R13" s="14"/>
      <c r="S13" s="15"/>
      <c r="T13" s="16"/>
      <c r="U13" s="15"/>
      <c r="V13" s="14"/>
      <c r="W13" s="15"/>
      <c r="X13" s="16"/>
      <c r="Y13" s="15"/>
    </row>
    <row r="14" spans="1:25">
      <c r="A14" s="5">
        <v>2017</v>
      </c>
      <c r="B14" s="4">
        <v>3027466000000</v>
      </c>
      <c r="C14" s="4">
        <f>E2</f>
        <v>261365267000000</v>
      </c>
      <c r="D14" s="23">
        <f>B14/C14*100</f>
        <v>1.1583275906358284</v>
      </c>
      <c r="F14" s="25">
        <v>2022</v>
      </c>
      <c r="G14" s="25"/>
      <c r="H14" s="25"/>
      <c r="J14" s="14"/>
      <c r="K14" s="15"/>
      <c r="L14" s="16"/>
      <c r="M14" s="15"/>
      <c r="N14" s="14"/>
      <c r="O14" s="15"/>
      <c r="P14" s="16"/>
      <c r="Q14" s="15"/>
      <c r="R14" s="14"/>
      <c r="S14" s="15"/>
      <c r="T14" s="16"/>
      <c r="U14" s="15"/>
      <c r="V14" s="14"/>
      <c r="W14" s="15"/>
      <c r="X14" s="16"/>
      <c r="Y14" s="15"/>
    </row>
    <row r="15" spans="1:25">
      <c r="A15" s="2">
        <v>2018</v>
      </c>
      <c r="B15" s="4">
        <v>2807923000000</v>
      </c>
      <c r="C15" s="4">
        <f>E3</f>
        <v>306436194000000</v>
      </c>
      <c r="D15" s="23">
        <f>B15/C15*100</f>
        <v>0.91631571432452918</v>
      </c>
      <c r="J15" s="14" t="s">
        <v>26</v>
      </c>
      <c r="K15" s="15">
        <f>SUM(K4:K14)</f>
        <v>7700185000000</v>
      </c>
      <c r="L15" s="16" t="s">
        <v>27</v>
      </c>
      <c r="M15" s="15">
        <f>SUM(M5:M14)</f>
        <v>26094306000000</v>
      </c>
      <c r="N15" s="14" t="s">
        <v>26</v>
      </c>
      <c r="O15" s="15">
        <f>SUM(O4:O14)</f>
        <v>8533924000000</v>
      </c>
      <c r="P15" s="16" t="s">
        <v>27</v>
      </c>
      <c r="Q15" s="15">
        <f>SUM(Q5:Q14)</f>
        <v>27797574000000</v>
      </c>
      <c r="R15" s="14" t="s">
        <v>26</v>
      </c>
      <c r="S15" s="15">
        <f>SUM(S4:S14)</f>
        <v>8629960000000</v>
      </c>
      <c r="T15" s="16" t="s">
        <v>27</v>
      </c>
      <c r="U15" s="15">
        <f>SUM(U5:U14)</f>
        <v>26455189000000</v>
      </c>
      <c r="V15" s="14" t="s">
        <v>26</v>
      </c>
      <c r="W15" s="15">
        <f>SUM(W4:W14)</f>
        <v>11575024000000</v>
      </c>
      <c r="X15" s="16" t="s">
        <v>27</v>
      </c>
      <c r="Y15" s="15">
        <f>SUM(Y5:Y14)</f>
        <v>22477341000000</v>
      </c>
    </row>
    <row r="16" spans="1:25">
      <c r="A16" s="2">
        <v>2019</v>
      </c>
      <c r="B16" s="4">
        <v>209263000000</v>
      </c>
      <c r="C16" s="4">
        <f t="shared" ref="C16:C17" si="4">E4</f>
        <v>311776828000000</v>
      </c>
      <c r="D16" s="23">
        <f t="shared" ref="D16:D17" si="5">SUM(B16/C16)*100</f>
        <v>6.7119484582093436E-2</v>
      </c>
      <c r="J16" s="17" t="s">
        <v>25</v>
      </c>
      <c r="K16" s="18">
        <f>K3-K15</f>
        <v>253665082000000</v>
      </c>
      <c r="L16" s="17" t="s">
        <v>25</v>
      </c>
      <c r="M16" s="18">
        <f>M3-M15</f>
        <v>197843157000000</v>
      </c>
      <c r="N16" s="17" t="s">
        <v>25</v>
      </c>
      <c r="O16" s="18">
        <f>O3-O15</f>
        <v>297902270000000</v>
      </c>
      <c r="P16" s="17" t="s">
        <v>25</v>
      </c>
      <c r="Q16" s="18">
        <f>Q3-Q15</f>
        <v>235986443000000</v>
      </c>
      <c r="R16" s="17" t="s">
        <v>25</v>
      </c>
      <c r="S16" s="18">
        <f>S3-S15</f>
        <v>303146868000000</v>
      </c>
      <c r="T16" s="17" t="s">
        <v>25</v>
      </c>
      <c r="U16" s="18">
        <f>U3-U15</f>
        <v>242996493000000</v>
      </c>
      <c r="V16" s="17" t="s">
        <v>25</v>
      </c>
      <c r="W16" s="18">
        <f>W3-W15</f>
        <v>349633382000000</v>
      </c>
      <c r="X16" s="17" t="s">
        <v>25</v>
      </c>
      <c r="Y16" s="18">
        <f>Y3-Y15</f>
        <v>298898801000000</v>
      </c>
    </row>
    <row r="17" spans="1:11">
      <c r="A17" s="2">
        <v>2020</v>
      </c>
      <c r="B17" s="4">
        <v>1602358000000</v>
      </c>
      <c r="C17" s="4">
        <f t="shared" si="4"/>
        <v>361208406000000</v>
      </c>
      <c r="D17" s="23">
        <f t="shared" si="5"/>
        <v>0.44361038485909432</v>
      </c>
    </row>
    <row r="19" spans="1:11">
      <c r="A19" s="1" t="s">
        <v>0</v>
      </c>
      <c r="B19" s="1" t="s">
        <v>11</v>
      </c>
      <c r="C19" s="1" t="s">
        <v>12</v>
      </c>
      <c r="D19" s="22" t="s">
        <v>13</v>
      </c>
    </row>
    <row r="20" spans="1:11">
      <c r="A20" s="5">
        <v>2017</v>
      </c>
      <c r="B20" s="4">
        <f>K16</f>
        <v>253665082000000</v>
      </c>
      <c r="C20" s="4">
        <f>M16</f>
        <v>197843157000000</v>
      </c>
      <c r="D20" s="23">
        <f>B20/C20</f>
        <v>1.2821524173312702</v>
      </c>
    </row>
    <row r="21" spans="1:11">
      <c r="A21" s="2">
        <v>2018</v>
      </c>
      <c r="B21" s="11">
        <f>O16</f>
        <v>297902270000000</v>
      </c>
      <c r="C21" s="12">
        <f>Q16</f>
        <v>235986443000000</v>
      </c>
      <c r="D21" s="23">
        <f t="shared" ref="D21:D23" si="6">B21/C21</f>
        <v>1.2623702709905247</v>
      </c>
    </row>
    <row r="22" spans="1:11">
      <c r="A22" s="2">
        <v>2019</v>
      </c>
      <c r="B22" s="12">
        <f>S16</f>
        <v>303146868000000</v>
      </c>
      <c r="C22" s="12">
        <f>U16</f>
        <v>242996493000000</v>
      </c>
      <c r="D22" s="23">
        <f t="shared" si="6"/>
        <v>1.247535979871117</v>
      </c>
    </row>
    <row r="23" spans="1:11">
      <c r="A23" s="2">
        <v>2020</v>
      </c>
      <c r="B23" s="12">
        <f>W16</f>
        <v>349633382000000</v>
      </c>
      <c r="C23" s="12">
        <f>Y16</f>
        <v>298898801000000</v>
      </c>
      <c r="D23" s="23">
        <f t="shared" si="6"/>
        <v>1.1697383222356921</v>
      </c>
    </row>
    <row r="24" spans="1:11">
      <c r="F24">
        <f>F2</f>
        <v>1.0014481495737535</v>
      </c>
      <c r="G24">
        <f>D8</f>
        <v>85.679886073002962</v>
      </c>
      <c r="H24">
        <f>D14</f>
        <v>1.1583275906358284</v>
      </c>
      <c r="I24">
        <f>D20</f>
        <v>1.2821524173312702</v>
      </c>
      <c r="J24">
        <f>G9</f>
        <v>1</v>
      </c>
      <c r="K24">
        <f>H9</f>
        <v>0.85699999999999998</v>
      </c>
    </row>
    <row r="25" spans="1:11">
      <c r="F25">
        <f t="shared" ref="F25:F27" si="7">F3</f>
        <v>0.94859100423365783</v>
      </c>
      <c r="G25">
        <f t="shared" ref="G25:G27" si="8">D9</f>
        <v>86.081220875625419</v>
      </c>
      <c r="H25">
        <f t="shared" ref="H25:H27" si="9">D15</f>
        <v>0.91631571432452918</v>
      </c>
      <c r="I25">
        <f t="shared" ref="I25:I27" si="10">D21</f>
        <v>1.2623702709905247</v>
      </c>
      <c r="J25">
        <f t="shared" ref="J25:K27" si="11">G10</f>
        <v>1</v>
      </c>
      <c r="K25">
        <f t="shared" si="11"/>
        <v>0.85699999999999998</v>
      </c>
    </row>
    <row r="26" spans="1:11">
      <c r="F26">
        <f t="shared" si="7"/>
        <v>0.93625457630225173</v>
      </c>
      <c r="G26">
        <f t="shared" si="8"/>
        <v>86.424537618299198</v>
      </c>
      <c r="H26">
        <f t="shared" si="9"/>
        <v>6.7119484582093436E-2</v>
      </c>
      <c r="I26">
        <f t="shared" si="10"/>
        <v>1.247535979871117</v>
      </c>
      <c r="J26">
        <f t="shared" si="11"/>
        <v>1</v>
      </c>
      <c r="K26">
        <f t="shared" si="11"/>
        <v>0.88500000000000001</v>
      </c>
    </row>
    <row r="27" spans="1:11">
      <c r="F27">
        <f t="shared" si="7"/>
        <v>0.9402989696756946</v>
      </c>
      <c r="G27">
        <f t="shared" si="8"/>
        <v>88.97249805421194</v>
      </c>
      <c r="H27">
        <f t="shared" si="9"/>
        <v>0.44361038485909432</v>
      </c>
      <c r="I27">
        <f t="shared" si="10"/>
        <v>1.1697383222356921</v>
      </c>
      <c r="J27">
        <f t="shared" si="11"/>
        <v>1</v>
      </c>
      <c r="K27">
        <f t="shared" si="11"/>
        <v>0.88500000000000001</v>
      </c>
    </row>
  </sheetData>
  <mergeCells count="4">
    <mergeCell ref="J1:M1"/>
    <mergeCell ref="N1:Q1"/>
    <mergeCell ref="R1:U1"/>
    <mergeCell ref="V1:Y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Y27"/>
  <sheetViews>
    <sheetView workbookViewId="0">
      <selection activeCell="G2" sqref="G2:G5"/>
    </sheetView>
  </sheetViews>
  <sheetFormatPr defaultRowHeight="15"/>
  <cols>
    <col min="1" max="1" width="6.5703125" bestFit="1" customWidth="1"/>
    <col min="2" max="2" width="22" bestFit="1" customWidth="1"/>
    <col min="3" max="5" width="20.5703125" bestFit="1" customWidth="1"/>
    <col min="6" max="6" width="11.85546875" bestFit="1" customWidth="1"/>
    <col min="10" max="10" width="20.42578125" bestFit="1" customWidth="1"/>
    <col min="11" max="11" width="22.140625" bestFit="1" customWidth="1"/>
    <col min="12" max="12" width="31" bestFit="1" customWidth="1"/>
    <col min="13" max="13" width="22.140625" bestFit="1" customWidth="1"/>
    <col min="14" max="14" width="20.42578125" bestFit="1" customWidth="1"/>
    <col min="15" max="15" width="22.140625" bestFit="1" customWidth="1"/>
    <col min="16" max="16" width="31" bestFit="1" customWidth="1"/>
    <col min="17" max="17" width="22.140625" bestFit="1" customWidth="1"/>
    <col min="18" max="18" width="20.42578125" bestFit="1" customWidth="1"/>
    <col min="19" max="19" width="22.140625" bestFit="1" customWidth="1"/>
    <col min="20" max="20" width="31" bestFit="1" customWidth="1"/>
    <col min="21" max="21" width="22.140625" bestFit="1" customWidth="1"/>
    <col min="22" max="22" width="20.42578125" bestFit="1" customWidth="1"/>
    <col min="23" max="23" width="22.140625" bestFit="1" customWidth="1"/>
    <col min="24" max="24" width="31" bestFit="1" customWidth="1"/>
    <col min="25" max="25" width="22.140625" bestFit="1" customWidth="1"/>
  </cols>
  <sheetData>
    <row r="1" spans="1: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2" t="s">
        <v>5</v>
      </c>
      <c r="J1" s="35">
        <v>2017</v>
      </c>
      <c r="K1" s="36"/>
      <c r="L1" s="36"/>
      <c r="M1" s="37"/>
      <c r="N1" s="35">
        <v>2018</v>
      </c>
      <c r="O1" s="36"/>
      <c r="P1" s="36"/>
      <c r="Q1" s="37"/>
      <c r="R1" s="35">
        <v>2019</v>
      </c>
      <c r="S1" s="36"/>
      <c r="T1" s="36"/>
      <c r="U1" s="37"/>
      <c r="V1" s="35">
        <v>2020</v>
      </c>
      <c r="W1" s="36"/>
      <c r="X1" s="36"/>
      <c r="Y1" s="37"/>
    </row>
    <row r="2" spans="1:25">
      <c r="A2" s="5">
        <v>2017</v>
      </c>
      <c r="B2" s="4">
        <v>1350</v>
      </c>
      <c r="C2" s="6">
        <v>25131606843</v>
      </c>
      <c r="D2" s="4">
        <v>229354449000000</v>
      </c>
      <c r="E2" s="4">
        <v>266305445000000</v>
      </c>
      <c r="F2" s="23">
        <f>SUM(((B2*C2)+D2)/E2)</f>
        <v>0.98864714627990424</v>
      </c>
      <c r="G2">
        <f>LN(E2)</f>
        <v>33.215665055403839</v>
      </c>
      <c r="J2" s="13" t="s">
        <v>15</v>
      </c>
      <c r="K2" s="13"/>
      <c r="L2" s="13" t="s">
        <v>14</v>
      </c>
      <c r="M2" s="13"/>
      <c r="N2" s="13" t="s">
        <v>15</v>
      </c>
      <c r="O2" s="13"/>
      <c r="P2" s="13" t="s">
        <v>14</v>
      </c>
      <c r="Q2" s="13"/>
      <c r="R2" s="13" t="s">
        <v>15</v>
      </c>
      <c r="S2" s="13"/>
      <c r="T2" s="13" t="s">
        <v>14</v>
      </c>
      <c r="U2" s="13"/>
      <c r="V2" s="13" t="s">
        <v>15</v>
      </c>
      <c r="W2" s="13"/>
      <c r="X2" s="13" t="s">
        <v>14</v>
      </c>
      <c r="Y2" s="13"/>
    </row>
    <row r="3" spans="1:25">
      <c r="A3" s="2">
        <v>2018</v>
      </c>
      <c r="B3" s="4">
        <v>915</v>
      </c>
      <c r="C3" s="6">
        <v>25131606843</v>
      </c>
      <c r="D3" s="4">
        <v>227200919000000</v>
      </c>
      <c r="E3" s="4">
        <v>266781498000000</v>
      </c>
      <c r="F3" s="23">
        <f>SUM(((B3*C3)+D3)/E3)</f>
        <v>0.93783242517569565</v>
      </c>
      <c r="G3">
        <f t="shared" ref="G3:G5" si="0">LN(E3)</f>
        <v>33.217451079739256</v>
      </c>
      <c r="J3" s="14" t="s">
        <v>16</v>
      </c>
      <c r="K3" s="15">
        <v>266305445000000</v>
      </c>
      <c r="L3" s="16" t="s">
        <v>20</v>
      </c>
      <c r="M3" s="15">
        <v>229354449000000</v>
      </c>
      <c r="N3" s="14" t="s">
        <v>16</v>
      </c>
      <c r="O3" s="15">
        <v>266781498000000</v>
      </c>
      <c r="P3" s="16" t="s">
        <v>20</v>
      </c>
      <c r="Q3" s="15">
        <v>227200919000000</v>
      </c>
      <c r="R3" s="14" t="s">
        <v>16</v>
      </c>
      <c r="S3" s="15">
        <v>274467227000000</v>
      </c>
      <c r="T3" s="16" t="s">
        <v>20</v>
      </c>
      <c r="U3" s="15">
        <v>231173061000000</v>
      </c>
      <c r="V3" s="14" t="s">
        <v>16</v>
      </c>
      <c r="W3" s="15">
        <v>280943605000000</v>
      </c>
      <c r="X3" s="16" t="s">
        <v>20</v>
      </c>
      <c r="Y3" s="15">
        <v>239890554000000</v>
      </c>
    </row>
    <row r="4" spans="1:25">
      <c r="A4" s="2">
        <v>2019</v>
      </c>
      <c r="B4" s="4">
        <v>965</v>
      </c>
      <c r="C4" s="6">
        <v>25131606843</v>
      </c>
      <c r="D4" s="4">
        <v>231173061000000</v>
      </c>
      <c r="E4" s="4">
        <v>274467227000000</v>
      </c>
      <c r="F4" s="23">
        <f t="shared" ref="F4:F5" si="1">SUM(((B4*C4)+D4)/E4)</f>
        <v>0.93062135102743981</v>
      </c>
      <c r="G4">
        <f t="shared" si="0"/>
        <v>33.245852978129257</v>
      </c>
      <c r="J4" s="14" t="s">
        <v>17</v>
      </c>
      <c r="K4" s="15">
        <v>5119908000000</v>
      </c>
      <c r="L4" s="16" t="s">
        <v>30</v>
      </c>
      <c r="M4" s="15">
        <v>1596772000000</v>
      </c>
      <c r="N4" s="14" t="s">
        <v>17</v>
      </c>
      <c r="O4" s="15">
        <v>5453282000000</v>
      </c>
      <c r="P4" s="16" t="s">
        <v>30</v>
      </c>
      <c r="Q4" s="15">
        <v>1742417000000</v>
      </c>
      <c r="R4" s="14" t="s">
        <v>17</v>
      </c>
      <c r="S4" s="15">
        <v>6248281000000</v>
      </c>
      <c r="T4" s="16" t="s">
        <v>30</v>
      </c>
      <c r="U4" s="15">
        <v>1821175000000</v>
      </c>
      <c r="V4" s="14" t="s">
        <v>17</v>
      </c>
      <c r="W4" s="15">
        <v>6989721000000</v>
      </c>
      <c r="X4" s="16" t="s">
        <v>30</v>
      </c>
      <c r="Y4" s="15">
        <v>224184000000</v>
      </c>
    </row>
    <row r="5" spans="1:25">
      <c r="A5" s="2">
        <v>2020</v>
      </c>
      <c r="B5" s="4">
        <v>995</v>
      </c>
      <c r="C5" s="6">
        <v>25131606843</v>
      </c>
      <c r="D5" s="4">
        <v>239890554000000</v>
      </c>
      <c r="E5" s="4">
        <v>280943605000000</v>
      </c>
      <c r="F5" s="23">
        <f t="shared" si="1"/>
        <v>0.94288141140918658</v>
      </c>
      <c r="G5">
        <f t="shared" si="0"/>
        <v>33.269175071170388</v>
      </c>
      <c r="J5" s="14" t="s">
        <v>18</v>
      </c>
      <c r="K5" s="15">
        <v>177849000000</v>
      </c>
      <c r="L5" s="16" t="s">
        <v>21</v>
      </c>
      <c r="M5" s="15">
        <v>1289985000000</v>
      </c>
      <c r="N5" s="16" t="s">
        <v>29</v>
      </c>
      <c r="O5" s="15">
        <v>1596278000000</v>
      </c>
      <c r="P5" s="16" t="s">
        <v>21</v>
      </c>
      <c r="Q5" s="15">
        <v>930196000000</v>
      </c>
      <c r="R5" s="16" t="s">
        <v>29</v>
      </c>
      <c r="S5" s="15">
        <v>1704049000000</v>
      </c>
      <c r="T5" s="16" t="s">
        <v>21</v>
      </c>
      <c r="U5" s="15">
        <v>1131727000000</v>
      </c>
      <c r="V5" s="16" t="s">
        <v>29</v>
      </c>
      <c r="W5" s="10">
        <v>1765210000000</v>
      </c>
      <c r="X5" s="16" t="s">
        <v>21</v>
      </c>
      <c r="Y5" s="15">
        <v>1098334000000</v>
      </c>
    </row>
    <row r="6" spans="1:25">
      <c r="A6" s="3"/>
      <c r="B6" s="3"/>
      <c r="C6" s="3"/>
      <c r="D6" s="3"/>
      <c r="E6" s="3"/>
      <c r="F6" s="3"/>
      <c r="J6" s="14" t="s">
        <v>19</v>
      </c>
      <c r="K6" s="15">
        <v>2173408000000</v>
      </c>
      <c r="L6" s="16" t="s">
        <v>22</v>
      </c>
      <c r="M6" s="19">
        <v>758521000000</v>
      </c>
      <c r="N6" s="14" t="s">
        <v>18</v>
      </c>
      <c r="O6" s="15">
        <v>99863000000</v>
      </c>
      <c r="P6" s="16" t="s">
        <v>22</v>
      </c>
      <c r="Q6" s="15">
        <v>929398000000</v>
      </c>
      <c r="R6" s="14" t="s">
        <v>18</v>
      </c>
      <c r="S6" s="15">
        <v>18458000000</v>
      </c>
      <c r="T6" s="16" t="s">
        <v>22</v>
      </c>
      <c r="U6" s="15">
        <v>1035915000000</v>
      </c>
      <c r="V6" s="14" t="s">
        <v>18</v>
      </c>
      <c r="W6" s="15">
        <v>738427000000</v>
      </c>
      <c r="X6" s="16" t="s">
        <v>22</v>
      </c>
      <c r="Y6" s="15">
        <v>1836689000000</v>
      </c>
    </row>
    <row r="7" spans="1:25">
      <c r="A7" s="1" t="s">
        <v>0</v>
      </c>
      <c r="B7" s="1" t="s">
        <v>6</v>
      </c>
      <c r="C7" s="1" t="s">
        <v>7</v>
      </c>
      <c r="D7" s="22" t="s">
        <v>8</v>
      </c>
      <c r="J7" s="14" t="s">
        <v>28</v>
      </c>
      <c r="K7" s="15"/>
      <c r="L7" s="16" t="s">
        <v>23</v>
      </c>
      <c r="M7" s="15">
        <v>5403613000000</v>
      </c>
      <c r="N7" s="14" t="s">
        <v>19</v>
      </c>
      <c r="O7" s="15">
        <v>5185188000000</v>
      </c>
      <c r="P7" s="16" t="s">
        <v>23</v>
      </c>
      <c r="Q7" s="15">
        <v>5269757000000</v>
      </c>
      <c r="R7" s="14" t="s">
        <v>19</v>
      </c>
      <c r="S7" s="15">
        <v>3512824000000</v>
      </c>
      <c r="T7" s="16" t="s">
        <v>23</v>
      </c>
      <c r="U7" s="15">
        <v>7503112000000</v>
      </c>
      <c r="V7" s="14" t="s">
        <v>19</v>
      </c>
      <c r="W7" s="15">
        <v>4008665000000</v>
      </c>
      <c r="X7" s="16" t="s">
        <v>23</v>
      </c>
      <c r="Y7" s="15">
        <v>6565604000000</v>
      </c>
    </row>
    <row r="8" spans="1:25">
      <c r="A8" s="5">
        <v>2017</v>
      </c>
      <c r="B8" s="4">
        <f>D2</f>
        <v>229354449000000</v>
      </c>
      <c r="C8" s="4">
        <f>E2</f>
        <v>266305445000000</v>
      </c>
      <c r="D8" s="23">
        <f>SUM(B8/C8)*100</f>
        <v>86.124581117746203</v>
      </c>
      <c r="F8" s="22" t="s">
        <v>32</v>
      </c>
      <c r="G8" s="22" t="s">
        <v>33</v>
      </c>
      <c r="H8" s="22" t="s">
        <v>34</v>
      </c>
      <c r="J8" s="16" t="s">
        <v>29</v>
      </c>
      <c r="K8" s="15">
        <v>1540265000000</v>
      </c>
      <c r="L8" s="16" t="s">
        <v>24</v>
      </c>
      <c r="M8" s="15">
        <v>9378703000000</v>
      </c>
      <c r="N8" s="14" t="s">
        <v>28</v>
      </c>
      <c r="O8" s="15"/>
      <c r="P8" s="16" t="s">
        <v>24</v>
      </c>
      <c r="Q8" s="15">
        <v>11940900000000</v>
      </c>
      <c r="R8" s="14" t="s">
        <v>28</v>
      </c>
      <c r="S8" s="15"/>
      <c r="T8" s="16" t="s">
        <v>24</v>
      </c>
      <c r="U8" s="15">
        <v>10470737000000</v>
      </c>
      <c r="V8" s="14" t="s">
        <v>28</v>
      </c>
      <c r="W8" s="15"/>
      <c r="X8" s="16" t="s">
        <v>24</v>
      </c>
      <c r="Y8" s="15">
        <v>8656604000000</v>
      </c>
    </row>
    <row r="9" spans="1:25">
      <c r="A9" s="2">
        <v>2018</v>
      </c>
      <c r="B9" s="4">
        <f t="shared" ref="B9:C11" si="2">D3</f>
        <v>227200919000000</v>
      </c>
      <c r="C9" s="4">
        <f>E3</f>
        <v>266781498000000</v>
      </c>
      <c r="D9" s="23">
        <f>SUM(B9/C9)*100</f>
        <v>85.163671657619972</v>
      </c>
      <c r="F9" s="25">
        <v>2017</v>
      </c>
      <c r="G9" s="25">
        <v>0.99299999999999999</v>
      </c>
      <c r="H9" s="25">
        <v>0.88500000000000001</v>
      </c>
      <c r="J9" s="14"/>
      <c r="K9" s="15"/>
      <c r="L9" s="16"/>
      <c r="M9" s="15"/>
      <c r="N9" s="14"/>
      <c r="O9" s="15"/>
      <c r="P9" s="16"/>
      <c r="Q9" s="15"/>
      <c r="R9" s="14"/>
      <c r="S9" s="15"/>
      <c r="T9" s="16"/>
      <c r="U9" s="15"/>
      <c r="V9" s="14"/>
      <c r="W9" s="15"/>
      <c r="X9" s="16"/>
      <c r="Y9" s="15"/>
    </row>
    <row r="10" spans="1:25">
      <c r="A10" s="2">
        <v>2019</v>
      </c>
      <c r="B10" s="4">
        <f t="shared" si="2"/>
        <v>231173061000000</v>
      </c>
      <c r="C10" s="4">
        <f t="shared" si="2"/>
        <v>274467227000000</v>
      </c>
      <c r="D10" s="23">
        <f t="shared" ref="D10:D11" si="3">SUM(B10/C10)*100</f>
        <v>84.226107257607126</v>
      </c>
      <c r="F10" s="25">
        <v>2018</v>
      </c>
      <c r="G10" s="25">
        <v>1</v>
      </c>
      <c r="H10" s="25">
        <v>0.88500000000000001</v>
      </c>
      <c r="J10" s="14"/>
      <c r="K10" s="15"/>
      <c r="L10" s="16"/>
      <c r="M10" s="15"/>
      <c r="N10" s="14"/>
      <c r="O10" s="15"/>
      <c r="P10" s="16"/>
      <c r="Q10" s="15"/>
      <c r="R10" s="14"/>
      <c r="S10" s="15"/>
      <c r="T10" s="16"/>
      <c r="U10" s="15"/>
      <c r="V10" s="14"/>
      <c r="W10" s="15"/>
      <c r="X10" s="16"/>
      <c r="Y10" s="15"/>
    </row>
    <row r="11" spans="1:25">
      <c r="A11" s="2">
        <v>2020</v>
      </c>
      <c r="B11" s="4">
        <f t="shared" si="2"/>
        <v>239890554000000</v>
      </c>
      <c r="C11" s="4">
        <f t="shared" si="2"/>
        <v>280943605000000</v>
      </c>
      <c r="D11" s="23">
        <f t="shared" si="3"/>
        <v>85.38744065735186</v>
      </c>
      <c r="F11" s="25">
        <v>2019</v>
      </c>
      <c r="G11" s="25">
        <v>1</v>
      </c>
      <c r="H11" s="25">
        <v>0.88500000000000001</v>
      </c>
      <c r="J11" s="14"/>
      <c r="K11" s="15"/>
      <c r="L11" s="16"/>
      <c r="M11" s="15"/>
      <c r="N11" s="14"/>
      <c r="O11" s="15"/>
      <c r="P11" s="16"/>
      <c r="Q11" s="15"/>
      <c r="R11" s="14"/>
      <c r="S11" s="15"/>
      <c r="T11" s="16"/>
      <c r="U11" s="15"/>
      <c r="V11" s="14"/>
      <c r="W11" s="15"/>
      <c r="X11" s="16"/>
      <c r="Y11" s="15"/>
    </row>
    <row r="12" spans="1:25">
      <c r="F12" s="25">
        <v>2020</v>
      </c>
      <c r="G12" s="25">
        <v>1</v>
      </c>
      <c r="H12" s="25">
        <v>0.88500000000000001</v>
      </c>
      <c r="J12" s="14"/>
      <c r="K12" s="15"/>
      <c r="L12" s="16"/>
      <c r="M12" s="15"/>
      <c r="N12" s="14"/>
      <c r="O12" s="15"/>
      <c r="P12" s="16"/>
      <c r="Q12" s="15"/>
      <c r="R12" s="14"/>
      <c r="S12" s="15"/>
      <c r="T12" s="16"/>
      <c r="U12" s="15"/>
      <c r="V12" s="14"/>
      <c r="W12" s="15"/>
      <c r="X12" s="16"/>
      <c r="Y12" s="15"/>
    </row>
    <row r="13" spans="1:25">
      <c r="A13" s="1" t="s">
        <v>0</v>
      </c>
      <c r="B13" s="1" t="s">
        <v>10</v>
      </c>
      <c r="C13" s="1" t="s">
        <v>7</v>
      </c>
      <c r="D13" s="22" t="s">
        <v>9</v>
      </c>
      <c r="F13" s="25">
        <v>2021</v>
      </c>
      <c r="G13" s="25"/>
      <c r="H13" s="25"/>
      <c r="J13" s="14"/>
      <c r="K13" s="15"/>
      <c r="L13" s="16"/>
      <c r="M13" s="15"/>
      <c r="N13" s="14"/>
      <c r="O13" s="15"/>
      <c r="P13" s="16"/>
      <c r="Q13" s="15"/>
      <c r="R13" s="14"/>
      <c r="S13" s="15"/>
      <c r="T13" s="16"/>
      <c r="U13" s="15"/>
      <c r="V13" s="14"/>
      <c r="W13" s="15"/>
      <c r="X13" s="16"/>
      <c r="Y13" s="15"/>
    </row>
    <row r="14" spans="1:25">
      <c r="A14" s="5">
        <v>2017</v>
      </c>
      <c r="B14" s="4">
        <v>2977738000000</v>
      </c>
      <c r="C14" s="4">
        <f>E2</f>
        <v>266305445000000</v>
      </c>
      <c r="D14" s="23">
        <f>B14/C14*100</f>
        <v>1.118166397236076</v>
      </c>
      <c r="F14" s="25">
        <v>2022</v>
      </c>
      <c r="G14" s="25"/>
      <c r="H14" s="25"/>
      <c r="J14" s="14"/>
      <c r="K14" s="15"/>
      <c r="L14" s="16"/>
      <c r="M14" s="15"/>
      <c r="N14" s="14"/>
      <c r="O14" s="15"/>
      <c r="P14" s="16"/>
      <c r="Q14" s="15"/>
      <c r="R14" s="14"/>
      <c r="S14" s="15"/>
      <c r="T14" s="16"/>
      <c r="U14" s="15"/>
      <c r="V14" s="14"/>
      <c r="W14" s="15"/>
      <c r="X14" s="16"/>
      <c r="Y14" s="15"/>
    </row>
    <row r="15" spans="1:25">
      <c r="A15" s="2">
        <v>2018</v>
      </c>
      <c r="B15" s="4">
        <v>3482428000000</v>
      </c>
      <c r="C15" s="4">
        <f>E3</f>
        <v>266781498000000</v>
      </c>
      <c r="D15" s="23">
        <f>B15/C15*100</f>
        <v>1.3053483941378874</v>
      </c>
      <c r="J15" s="14" t="s">
        <v>26</v>
      </c>
      <c r="K15" s="15">
        <f>SUM(K4:K14)</f>
        <v>9011430000000</v>
      </c>
      <c r="L15" s="16" t="s">
        <v>27</v>
      </c>
      <c r="M15" s="15">
        <f>SUM(M5:M14)</f>
        <v>16830822000000</v>
      </c>
      <c r="N15" s="14" t="s">
        <v>26</v>
      </c>
      <c r="O15" s="15">
        <f>SUM(O4:O14)</f>
        <v>12334611000000</v>
      </c>
      <c r="P15" s="16" t="s">
        <v>27</v>
      </c>
      <c r="Q15" s="15">
        <f>SUM(Q5:Q14)</f>
        <v>19070251000000</v>
      </c>
      <c r="R15" s="14" t="s">
        <v>26</v>
      </c>
      <c r="S15" s="15">
        <f>SUM(S4:S14)</f>
        <v>11483612000000</v>
      </c>
      <c r="T15" s="16" t="s">
        <v>27</v>
      </c>
      <c r="U15" s="15">
        <f>SUM(U5:U14)</f>
        <v>20141491000000</v>
      </c>
      <c r="V15" s="14" t="s">
        <v>26</v>
      </c>
      <c r="W15" s="15">
        <f>SUM(W4:W14)</f>
        <v>13502023000000</v>
      </c>
      <c r="X15" s="16" t="s">
        <v>27</v>
      </c>
      <c r="Y15" s="15">
        <f>SUM(Y5:Y14)</f>
        <v>18157231000000</v>
      </c>
    </row>
    <row r="16" spans="1:25">
      <c r="A16" s="2">
        <v>2019</v>
      </c>
      <c r="B16" s="4">
        <v>3642935000000</v>
      </c>
      <c r="C16" s="4">
        <f t="shared" ref="C16:C17" si="4">E4</f>
        <v>274467227000000</v>
      </c>
      <c r="D16" s="23">
        <f t="shared" ref="D16:D17" si="5">SUM(B16/C16)*100</f>
        <v>1.3272750411108281</v>
      </c>
      <c r="J16" s="17" t="s">
        <v>25</v>
      </c>
      <c r="K16" s="18">
        <f>K3-K15</f>
        <v>257294015000000</v>
      </c>
      <c r="L16" s="17" t="s">
        <v>25</v>
      </c>
      <c r="M16" s="18">
        <f>M3-M15</f>
        <v>212523627000000</v>
      </c>
      <c r="N16" s="17" t="s">
        <v>25</v>
      </c>
      <c r="O16" s="18">
        <f>O3-O15</f>
        <v>254446887000000</v>
      </c>
      <c r="P16" s="17" t="s">
        <v>25</v>
      </c>
      <c r="Q16" s="18">
        <f>Q3-Q15</f>
        <v>208130668000000</v>
      </c>
      <c r="R16" s="17" t="s">
        <v>25</v>
      </c>
      <c r="S16" s="18">
        <f>S3-S15</f>
        <v>262983615000000</v>
      </c>
      <c r="T16" s="17" t="s">
        <v>25</v>
      </c>
      <c r="U16" s="18">
        <f>U3-U15</f>
        <v>211031570000000</v>
      </c>
      <c r="V16" s="17" t="s">
        <v>25</v>
      </c>
      <c r="W16" s="18">
        <f>W3-W15</f>
        <v>267441582000000</v>
      </c>
      <c r="X16" s="17" t="s">
        <v>25</v>
      </c>
      <c r="Y16" s="18">
        <f>Y3-Y15</f>
        <v>221733323000000</v>
      </c>
    </row>
    <row r="17" spans="1:11">
      <c r="A17" s="2">
        <v>2020</v>
      </c>
      <c r="B17" s="4">
        <v>2011254000000</v>
      </c>
      <c r="C17" s="4">
        <f t="shared" si="4"/>
        <v>280943605000000</v>
      </c>
      <c r="D17" s="23">
        <f t="shared" si="5"/>
        <v>0.71589242972802314</v>
      </c>
    </row>
    <row r="19" spans="1:11">
      <c r="A19" s="1" t="s">
        <v>0</v>
      </c>
      <c r="B19" s="1" t="s">
        <v>11</v>
      </c>
      <c r="C19" s="1" t="s">
        <v>12</v>
      </c>
      <c r="D19" s="22" t="s">
        <v>13</v>
      </c>
    </row>
    <row r="20" spans="1:11">
      <c r="A20" s="5">
        <v>2017</v>
      </c>
      <c r="B20" s="4">
        <f>K16</f>
        <v>257294015000000</v>
      </c>
      <c r="C20" s="4">
        <f>M16</f>
        <v>212523627000000</v>
      </c>
      <c r="D20" s="23">
        <f>B20/C20</f>
        <v>1.2106607563214606</v>
      </c>
    </row>
    <row r="21" spans="1:11">
      <c r="A21" s="2">
        <v>2018</v>
      </c>
      <c r="B21" s="11">
        <f>O16</f>
        <v>254446887000000</v>
      </c>
      <c r="C21" s="12">
        <f>Q16</f>
        <v>208130668000000</v>
      </c>
      <c r="D21" s="23">
        <f t="shared" ref="D21:D23" si="6">B21/C21</f>
        <v>1.2225343311731456</v>
      </c>
    </row>
    <row r="22" spans="1:11">
      <c r="A22" s="2">
        <v>2019</v>
      </c>
      <c r="B22" s="12">
        <f>S16</f>
        <v>262983615000000</v>
      </c>
      <c r="C22" s="12">
        <f>U16</f>
        <v>211031570000000</v>
      </c>
      <c r="D22" s="23">
        <f t="shared" si="6"/>
        <v>1.2461813888793984</v>
      </c>
    </row>
    <row r="23" spans="1:11">
      <c r="A23" s="2">
        <v>2020</v>
      </c>
      <c r="B23" s="12">
        <f>W16</f>
        <v>267441582000000</v>
      </c>
      <c r="C23" s="12">
        <f>Y16</f>
        <v>221733323000000</v>
      </c>
      <c r="D23" s="23">
        <f t="shared" si="6"/>
        <v>1.2061406845916434</v>
      </c>
    </row>
    <row r="24" spans="1:11">
      <c r="F24">
        <f>F2</f>
        <v>0.98864714627990424</v>
      </c>
      <c r="G24">
        <f>D8</f>
        <v>86.124581117746203</v>
      </c>
      <c r="H24">
        <f>D14</f>
        <v>1.118166397236076</v>
      </c>
      <c r="I24">
        <f>D20</f>
        <v>1.2106607563214606</v>
      </c>
      <c r="J24">
        <f>G9</f>
        <v>0.99299999999999999</v>
      </c>
      <c r="K24">
        <f>H9</f>
        <v>0.88500000000000001</v>
      </c>
    </row>
    <row r="25" spans="1:11">
      <c r="F25">
        <f t="shared" ref="F25:F27" si="7">F3</f>
        <v>0.93783242517569565</v>
      </c>
      <c r="G25">
        <f t="shared" ref="G25:G27" si="8">D9</f>
        <v>85.163671657619972</v>
      </c>
      <c r="H25">
        <f t="shared" ref="H25:H27" si="9">D15</f>
        <v>1.3053483941378874</v>
      </c>
      <c r="I25">
        <f t="shared" ref="I25:I27" si="10">D21</f>
        <v>1.2225343311731456</v>
      </c>
      <c r="J25">
        <f t="shared" ref="J25:K27" si="11">G10</f>
        <v>1</v>
      </c>
      <c r="K25">
        <f t="shared" si="11"/>
        <v>0.88500000000000001</v>
      </c>
    </row>
    <row r="26" spans="1:11">
      <c r="F26">
        <f t="shared" si="7"/>
        <v>0.93062135102743981</v>
      </c>
      <c r="G26">
        <f t="shared" si="8"/>
        <v>84.226107257607126</v>
      </c>
      <c r="H26">
        <f t="shared" si="9"/>
        <v>1.3272750411108281</v>
      </c>
      <c r="I26">
        <f t="shared" si="10"/>
        <v>1.2461813888793984</v>
      </c>
      <c r="J26">
        <f t="shared" si="11"/>
        <v>1</v>
      </c>
      <c r="K26">
        <f t="shared" si="11"/>
        <v>0.88500000000000001</v>
      </c>
    </row>
    <row r="27" spans="1:11">
      <c r="F27">
        <f t="shared" si="7"/>
        <v>0.94288141140918658</v>
      </c>
      <c r="G27">
        <f t="shared" si="8"/>
        <v>85.38744065735186</v>
      </c>
      <c r="H27">
        <f t="shared" si="9"/>
        <v>0.71589242972802314</v>
      </c>
      <c r="I27">
        <f t="shared" si="10"/>
        <v>1.2061406845916434</v>
      </c>
      <c r="J27">
        <f t="shared" si="11"/>
        <v>1</v>
      </c>
      <c r="K27">
        <f t="shared" si="11"/>
        <v>0.88500000000000001</v>
      </c>
    </row>
  </sheetData>
  <mergeCells count="4">
    <mergeCell ref="J1:M1"/>
    <mergeCell ref="N1:Q1"/>
    <mergeCell ref="R1:U1"/>
    <mergeCell ref="V1:Y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Y27"/>
  <sheetViews>
    <sheetView workbookViewId="0">
      <selection activeCell="G2" sqref="G2:G5"/>
    </sheetView>
  </sheetViews>
  <sheetFormatPr defaultRowHeight="15"/>
  <cols>
    <col min="1" max="1" width="6.5703125" bestFit="1" customWidth="1"/>
    <col min="2" max="2" width="23.5703125" bestFit="1" customWidth="1"/>
    <col min="3" max="5" width="22.28515625" bestFit="1" customWidth="1"/>
    <col min="6" max="6" width="11.85546875" bestFit="1" customWidth="1"/>
    <col min="10" max="10" width="20.42578125" bestFit="1" customWidth="1"/>
    <col min="11" max="11" width="23.5703125" bestFit="1" customWidth="1"/>
    <col min="12" max="12" width="31" bestFit="1" customWidth="1"/>
    <col min="13" max="13" width="22.140625" bestFit="1" customWidth="1"/>
    <col min="14" max="14" width="20.42578125" bestFit="1" customWidth="1"/>
    <col min="15" max="15" width="23.5703125" bestFit="1" customWidth="1"/>
    <col min="16" max="16" width="31" bestFit="1" customWidth="1"/>
    <col min="17" max="17" width="22.140625" bestFit="1" customWidth="1"/>
    <col min="18" max="18" width="20.42578125" bestFit="1" customWidth="1"/>
    <col min="19" max="19" width="23.5703125" bestFit="1" customWidth="1"/>
    <col min="20" max="20" width="31" bestFit="1" customWidth="1"/>
    <col min="21" max="21" width="23.5703125" bestFit="1" customWidth="1"/>
    <col min="22" max="22" width="20.42578125" bestFit="1" customWidth="1"/>
    <col min="23" max="23" width="23.5703125" bestFit="1" customWidth="1"/>
    <col min="24" max="24" width="31" bestFit="1" customWidth="1"/>
    <col min="25" max="25" width="23.5703125" bestFit="1" customWidth="1"/>
  </cols>
  <sheetData>
    <row r="1" spans="1: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2" t="s">
        <v>5</v>
      </c>
      <c r="J1" s="35">
        <v>2017</v>
      </c>
      <c r="K1" s="36"/>
      <c r="L1" s="36"/>
      <c r="M1" s="37"/>
      <c r="N1" s="35">
        <v>2018</v>
      </c>
      <c r="O1" s="36"/>
      <c r="P1" s="36"/>
      <c r="Q1" s="37"/>
      <c r="R1" s="35">
        <v>2019</v>
      </c>
      <c r="S1" s="36"/>
      <c r="T1" s="36"/>
      <c r="U1" s="37"/>
      <c r="V1" s="35">
        <v>2020</v>
      </c>
      <c r="W1" s="36"/>
      <c r="X1" s="36"/>
      <c r="Y1" s="37"/>
    </row>
    <row r="2" spans="1:25">
      <c r="A2" s="5">
        <v>2017</v>
      </c>
      <c r="B2" s="4">
        <v>8000</v>
      </c>
      <c r="C2" s="6">
        <v>46666666666</v>
      </c>
      <c r="D2" s="4">
        <v>888026817000000</v>
      </c>
      <c r="E2" s="4">
        <v>1124700847000000</v>
      </c>
      <c r="F2" s="23">
        <f>SUM(((B2*C2)+D2)/E2)</f>
        <v>1.1215072467425642</v>
      </c>
      <c r="G2">
        <f>LN(E2)</f>
        <v>34.656293481427952</v>
      </c>
      <c r="J2" s="20" t="s">
        <v>15</v>
      </c>
      <c r="K2" s="20"/>
      <c r="L2" s="20" t="s">
        <v>14</v>
      </c>
      <c r="M2" s="20"/>
      <c r="N2" s="20" t="s">
        <v>15</v>
      </c>
      <c r="O2" s="20"/>
      <c r="P2" s="20" t="s">
        <v>14</v>
      </c>
      <c r="Q2" s="20"/>
      <c r="R2" s="20" t="s">
        <v>15</v>
      </c>
      <c r="S2" s="20"/>
      <c r="T2" s="20" t="s">
        <v>14</v>
      </c>
      <c r="U2" s="20"/>
      <c r="V2" s="20" t="s">
        <v>15</v>
      </c>
      <c r="W2" s="20"/>
      <c r="X2" s="20" t="s">
        <v>14</v>
      </c>
      <c r="Y2" s="20"/>
    </row>
    <row r="3" spans="1:25">
      <c r="A3" s="2">
        <v>2018</v>
      </c>
      <c r="B3" s="4">
        <v>7375</v>
      </c>
      <c r="C3" s="6">
        <v>46666666666</v>
      </c>
      <c r="D3" s="4">
        <v>941953100000000</v>
      </c>
      <c r="E3" s="4">
        <v>1202252094000000</v>
      </c>
      <c r="F3" s="23">
        <f>SUM(((B3*C3)+D3)/E3)</f>
        <v>1.0697588077245221</v>
      </c>
      <c r="G3">
        <f t="shared" ref="G3:G5" si="0">LN(E3)</f>
        <v>34.722972937819051</v>
      </c>
      <c r="J3" s="14" t="s">
        <v>16</v>
      </c>
      <c r="K3" s="15">
        <v>1124700827000000</v>
      </c>
      <c r="L3" s="16" t="s">
        <v>20</v>
      </c>
      <c r="M3" s="15">
        <v>888026817000000</v>
      </c>
      <c r="N3" s="14" t="s">
        <v>16</v>
      </c>
      <c r="O3" s="15">
        <v>1202252094000000</v>
      </c>
      <c r="P3" s="16" t="s">
        <v>20</v>
      </c>
      <c r="Q3" s="15">
        <v>941953100000000</v>
      </c>
      <c r="R3" s="14" t="s">
        <v>16</v>
      </c>
      <c r="S3" s="15">
        <v>1318246335000000</v>
      </c>
      <c r="T3" s="16" t="s">
        <v>20</v>
      </c>
      <c r="U3" s="15">
        <v>1025749580000000</v>
      </c>
      <c r="V3" s="14" t="s">
        <v>16</v>
      </c>
      <c r="W3" s="15">
        <v>1429334484000000</v>
      </c>
      <c r="X3" s="16" t="s">
        <v>20</v>
      </c>
      <c r="Y3" s="15">
        <v>1151267847000000</v>
      </c>
    </row>
    <row r="4" spans="1:25">
      <c r="A4" s="2">
        <v>2019</v>
      </c>
      <c r="B4" s="4">
        <v>7675</v>
      </c>
      <c r="C4" s="6">
        <v>46666666666</v>
      </c>
      <c r="D4" s="4">
        <v>1025749580000000</v>
      </c>
      <c r="E4" s="4">
        <v>1318246335000000</v>
      </c>
      <c r="F4" s="23">
        <f t="shared" ref="F4:F5" si="1">SUM(((B4*C4)+D4)/E4)</f>
        <v>1.0498161154846297</v>
      </c>
      <c r="G4">
        <f t="shared" si="0"/>
        <v>34.815078714134238</v>
      </c>
      <c r="J4" s="14" t="s">
        <v>17</v>
      </c>
      <c r="K4" s="15">
        <v>36628753000000</v>
      </c>
      <c r="L4" s="16" t="s">
        <v>30</v>
      </c>
      <c r="M4" s="15">
        <v>191501000000</v>
      </c>
      <c r="N4" s="14" t="s">
        <v>17</v>
      </c>
      <c r="O4" s="15">
        <v>38442696000000</v>
      </c>
      <c r="P4" s="16" t="s">
        <v>30</v>
      </c>
      <c r="Q4" s="15">
        <v>685730000000</v>
      </c>
      <c r="R4" s="14" t="s">
        <v>17</v>
      </c>
      <c r="S4" s="15">
        <v>44612199000000</v>
      </c>
      <c r="T4" s="16" t="s">
        <v>30</v>
      </c>
      <c r="U4" s="15">
        <v>664217000000</v>
      </c>
      <c r="V4" s="14" t="s">
        <v>17</v>
      </c>
      <c r="W4" s="15">
        <v>46728153000000</v>
      </c>
      <c r="X4" s="16" t="s">
        <v>30</v>
      </c>
      <c r="Y4" s="15">
        <v>650966000000</v>
      </c>
    </row>
    <row r="5" spans="1:25">
      <c r="A5" s="2">
        <v>2020</v>
      </c>
      <c r="B5" s="4">
        <v>6325</v>
      </c>
      <c r="C5" s="6">
        <v>46666666666</v>
      </c>
      <c r="D5" s="4">
        <v>1151267847000000</v>
      </c>
      <c r="E5" s="4">
        <v>1429334484000000</v>
      </c>
      <c r="F5" s="23">
        <f t="shared" si="1"/>
        <v>1.011963630524463</v>
      </c>
      <c r="G5">
        <f t="shared" si="0"/>
        <v>34.895985335048067</v>
      </c>
      <c r="J5" s="14" t="s">
        <v>18</v>
      </c>
      <c r="K5" s="15">
        <v>5564319000000</v>
      </c>
      <c r="L5" s="16" t="s">
        <v>21</v>
      </c>
      <c r="M5" s="15">
        <v>8277388000000</v>
      </c>
      <c r="N5" s="16" t="s">
        <v>29</v>
      </c>
      <c r="O5" s="15">
        <v>2764726000000</v>
      </c>
      <c r="P5" s="16" t="s">
        <v>21</v>
      </c>
      <c r="Q5" s="15">
        <v>7987887000000</v>
      </c>
      <c r="R5" s="16" t="s">
        <v>29</v>
      </c>
      <c r="S5" s="15">
        <v>3321284000000</v>
      </c>
      <c r="T5" s="16" t="s">
        <v>21</v>
      </c>
      <c r="U5" s="15">
        <v>7586150000000</v>
      </c>
      <c r="V5" s="16" t="s">
        <v>29</v>
      </c>
      <c r="W5" s="10">
        <v>4520619000000</v>
      </c>
      <c r="X5" s="16" t="s">
        <v>21</v>
      </c>
      <c r="Y5" s="15">
        <v>7441958000000</v>
      </c>
    </row>
    <row r="6" spans="1:25">
      <c r="A6" s="3"/>
      <c r="B6" s="3"/>
      <c r="C6" s="3"/>
      <c r="D6" s="3"/>
      <c r="E6" s="3"/>
      <c r="F6" s="3"/>
      <c r="J6" s="14" t="s">
        <v>19</v>
      </c>
      <c r="K6" s="15">
        <v>15014218000000</v>
      </c>
      <c r="L6" s="16" t="s">
        <v>22</v>
      </c>
      <c r="M6" s="19">
        <v>20496377000000</v>
      </c>
      <c r="N6" s="14" t="s">
        <v>18</v>
      </c>
      <c r="O6" s="15">
        <v>4997622000000</v>
      </c>
      <c r="P6" s="16" t="s">
        <v>22</v>
      </c>
      <c r="Q6" s="15">
        <v>15795137000000</v>
      </c>
      <c r="R6" s="14" t="s">
        <v>18</v>
      </c>
      <c r="S6" s="15">
        <v>3951710000000</v>
      </c>
      <c r="T6" s="16" t="s">
        <v>22</v>
      </c>
      <c r="U6" s="15">
        <v>16861260000000</v>
      </c>
      <c r="V6" s="14" t="s">
        <v>18</v>
      </c>
      <c r="W6" s="15">
        <v>7582771000000</v>
      </c>
      <c r="X6" s="16" t="s">
        <v>22</v>
      </c>
      <c r="Y6" s="15">
        <v>25365319000000</v>
      </c>
    </row>
    <row r="7" spans="1:25">
      <c r="A7" s="1" t="s">
        <v>0</v>
      </c>
      <c r="B7" s="1" t="s">
        <v>6</v>
      </c>
      <c r="C7" s="1" t="s">
        <v>7</v>
      </c>
      <c r="D7" s="22" t="s">
        <v>8</v>
      </c>
      <c r="J7" s="14" t="s">
        <v>28</v>
      </c>
      <c r="K7" s="15"/>
      <c r="L7" s="16" t="s">
        <v>23</v>
      </c>
      <c r="M7" s="15"/>
      <c r="N7" s="14" t="s">
        <v>19</v>
      </c>
      <c r="O7" s="15">
        <v>18657655000000</v>
      </c>
      <c r="P7" s="16" t="s">
        <v>23</v>
      </c>
      <c r="Q7" s="15">
        <v>19088923000000</v>
      </c>
      <c r="R7" s="14" t="s">
        <v>19</v>
      </c>
      <c r="S7" s="15">
        <v>16750054000000</v>
      </c>
      <c r="T7" s="16" t="s">
        <v>23</v>
      </c>
      <c r="U7" s="15">
        <v>32245270000000</v>
      </c>
      <c r="V7" s="14" t="s">
        <v>19</v>
      </c>
      <c r="W7" s="15">
        <v>21027594000000</v>
      </c>
      <c r="X7" s="16" t="s">
        <v>23</v>
      </c>
      <c r="Y7" s="15">
        <v>38111472000000</v>
      </c>
    </row>
    <row r="8" spans="1:25">
      <c r="A8" s="5">
        <v>2017</v>
      </c>
      <c r="B8" s="4">
        <f>D2</f>
        <v>888026817000000</v>
      </c>
      <c r="C8" s="4">
        <f>E2</f>
        <v>1124700847000000</v>
      </c>
      <c r="D8" s="23">
        <f>SUM(B8/C8)*100</f>
        <v>78.95671274443346</v>
      </c>
      <c r="F8" s="22" t="s">
        <v>32</v>
      </c>
      <c r="G8" s="22" t="s">
        <v>33</v>
      </c>
      <c r="H8" s="22" t="s">
        <v>34</v>
      </c>
      <c r="J8" s="16" t="s">
        <v>29</v>
      </c>
      <c r="K8" s="15">
        <v>2401467000000</v>
      </c>
      <c r="L8" s="16" t="s">
        <v>24</v>
      </c>
      <c r="M8" s="15">
        <v>3592883000000</v>
      </c>
      <c r="N8" s="14" t="s">
        <v>28</v>
      </c>
      <c r="O8" s="15"/>
      <c r="P8" s="16" t="s">
        <v>24</v>
      </c>
      <c r="Q8" s="15"/>
      <c r="R8" s="14" t="s">
        <v>28</v>
      </c>
      <c r="S8" s="15"/>
      <c r="T8" s="16" t="s">
        <v>24</v>
      </c>
      <c r="U8" s="15">
        <v>3782055000000</v>
      </c>
      <c r="V8" s="14" t="s">
        <v>28</v>
      </c>
      <c r="W8" s="15"/>
      <c r="X8" s="16" t="s">
        <v>24</v>
      </c>
      <c r="Y8" s="15">
        <v>1330068000000</v>
      </c>
    </row>
    <row r="9" spans="1:25">
      <c r="A9" s="2">
        <v>2018</v>
      </c>
      <c r="B9" s="4">
        <f t="shared" ref="B9:C11" si="2">D3</f>
        <v>941953100000000</v>
      </c>
      <c r="C9" s="4">
        <f>E3</f>
        <v>1202252094000000</v>
      </c>
      <c r="D9" s="23">
        <f>SUM(B9/C9)*100</f>
        <v>78.349050477927477</v>
      </c>
      <c r="F9" s="25">
        <v>2017</v>
      </c>
      <c r="G9" s="25">
        <v>1</v>
      </c>
      <c r="H9" s="25">
        <v>0.91400000000000003</v>
      </c>
      <c r="J9" s="14"/>
      <c r="K9" s="15"/>
      <c r="L9" s="16"/>
      <c r="M9" s="15"/>
      <c r="N9" s="14"/>
      <c r="O9" s="15"/>
      <c r="P9" s="16"/>
      <c r="Q9" s="15"/>
      <c r="R9" s="14"/>
      <c r="S9" s="15"/>
      <c r="T9" s="16"/>
      <c r="U9" s="15"/>
      <c r="V9" s="14"/>
      <c r="W9" s="15"/>
      <c r="X9" s="16"/>
      <c r="Y9" s="15"/>
    </row>
    <row r="10" spans="1:25">
      <c r="A10" s="2">
        <v>2019</v>
      </c>
      <c r="B10" s="4">
        <f t="shared" si="2"/>
        <v>1025749580000000</v>
      </c>
      <c r="C10" s="4">
        <f t="shared" si="2"/>
        <v>1318246335000000</v>
      </c>
      <c r="D10" s="23">
        <f t="shared" ref="D10:D11" si="3">SUM(B10/C10)*100</f>
        <v>77.811676980691175</v>
      </c>
      <c r="F10" s="25">
        <v>2018</v>
      </c>
      <c r="G10" s="25">
        <v>1</v>
      </c>
      <c r="H10" s="25">
        <v>0.94199999999999995</v>
      </c>
      <c r="J10" s="14"/>
      <c r="K10" s="15"/>
      <c r="L10" s="16"/>
      <c r="M10" s="15"/>
      <c r="N10" s="14"/>
      <c r="O10" s="15"/>
      <c r="P10" s="16"/>
      <c r="Q10" s="15"/>
      <c r="R10" s="14"/>
      <c r="S10" s="15"/>
      <c r="T10" s="16"/>
      <c r="U10" s="15"/>
      <c r="V10" s="14"/>
      <c r="W10" s="15"/>
      <c r="X10" s="16"/>
      <c r="Y10" s="15"/>
    </row>
    <row r="11" spans="1:25">
      <c r="A11" s="2">
        <v>2020</v>
      </c>
      <c r="B11" s="4">
        <f t="shared" si="2"/>
        <v>1151267847000000</v>
      </c>
      <c r="C11" s="4">
        <f t="shared" si="2"/>
        <v>1429334484000000</v>
      </c>
      <c r="D11" s="23">
        <f t="shared" si="3"/>
        <v>80.545726692199509</v>
      </c>
      <c r="F11" s="25">
        <v>2019</v>
      </c>
      <c r="G11" s="25">
        <v>1</v>
      </c>
      <c r="H11" s="25">
        <v>0.94199999999999995</v>
      </c>
      <c r="J11" s="14"/>
      <c r="K11" s="15"/>
      <c r="L11" s="16"/>
      <c r="M11" s="15"/>
      <c r="N11" s="14"/>
      <c r="O11" s="15"/>
      <c r="P11" s="16"/>
      <c r="Q11" s="15"/>
      <c r="R11" s="14"/>
      <c r="S11" s="15"/>
      <c r="T11" s="16"/>
      <c r="U11" s="15"/>
      <c r="V11" s="14"/>
      <c r="W11" s="15"/>
      <c r="X11" s="16"/>
      <c r="Y11" s="15"/>
    </row>
    <row r="12" spans="1:25">
      <c r="F12" s="25">
        <v>2020</v>
      </c>
      <c r="G12" s="25">
        <v>1</v>
      </c>
      <c r="H12" s="25">
        <v>0.94199999999999995</v>
      </c>
      <c r="J12" s="14"/>
      <c r="K12" s="15"/>
      <c r="L12" s="16"/>
      <c r="M12" s="15"/>
      <c r="N12" s="14"/>
      <c r="O12" s="15"/>
      <c r="P12" s="16"/>
      <c r="Q12" s="15"/>
      <c r="R12" s="14"/>
      <c r="S12" s="15"/>
      <c r="T12" s="16"/>
      <c r="U12" s="15"/>
      <c r="V12" s="14"/>
      <c r="W12" s="15"/>
      <c r="X12" s="16"/>
      <c r="Y12" s="15"/>
    </row>
    <row r="13" spans="1:25">
      <c r="A13" s="1" t="s">
        <v>0</v>
      </c>
      <c r="B13" s="1" t="s">
        <v>10</v>
      </c>
      <c r="C13" s="1" t="s">
        <v>7</v>
      </c>
      <c r="D13" s="22" t="s">
        <v>9</v>
      </c>
      <c r="F13" s="25">
        <v>2021</v>
      </c>
      <c r="G13" s="25"/>
      <c r="H13" s="25"/>
      <c r="J13" s="14"/>
      <c r="K13" s="15"/>
      <c r="L13" s="16"/>
      <c r="M13" s="15"/>
      <c r="N13" s="14"/>
      <c r="O13" s="15"/>
      <c r="P13" s="16"/>
      <c r="Q13" s="15"/>
      <c r="R13" s="14"/>
      <c r="S13" s="15"/>
      <c r="T13" s="16"/>
      <c r="U13" s="15"/>
      <c r="V13" s="14"/>
      <c r="W13" s="15"/>
      <c r="X13" s="16"/>
      <c r="Y13" s="15"/>
    </row>
    <row r="14" spans="1:25">
      <c r="A14" s="5">
        <v>2017</v>
      </c>
      <c r="B14" s="4">
        <v>21443042000000</v>
      </c>
      <c r="C14" s="4">
        <f>E2</f>
        <v>1124700847000000</v>
      </c>
      <c r="D14" s="23">
        <f>B14/C14*100</f>
        <v>1.9065551570621337</v>
      </c>
      <c r="F14" s="25">
        <v>2022</v>
      </c>
      <c r="G14" s="25"/>
      <c r="H14" s="25"/>
      <c r="J14" s="14"/>
      <c r="K14" s="15"/>
      <c r="L14" s="16"/>
      <c r="M14" s="15"/>
      <c r="N14" s="14"/>
      <c r="O14" s="15"/>
      <c r="P14" s="16"/>
      <c r="Q14" s="15"/>
      <c r="R14" s="14"/>
      <c r="S14" s="15"/>
      <c r="T14" s="16"/>
      <c r="U14" s="15"/>
      <c r="V14" s="14"/>
      <c r="W14" s="15"/>
      <c r="X14" s="16"/>
      <c r="Y14" s="15"/>
    </row>
    <row r="15" spans="1:25">
      <c r="A15" s="2">
        <v>2018</v>
      </c>
      <c r="B15" s="4">
        <v>25851937000000</v>
      </c>
      <c r="C15" s="4">
        <f>E3</f>
        <v>1202252094000000</v>
      </c>
      <c r="D15" s="23">
        <f>B15/C15*100</f>
        <v>2.1502925325742872</v>
      </c>
      <c r="J15" s="14" t="s">
        <v>26</v>
      </c>
      <c r="K15" s="15">
        <f>SUM(K4:K14)</f>
        <v>59608757000000</v>
      </c>
      <c r="L15" s="16" t="s">
        <v>27</v>
      </c>
      <c r="M15" s="15">
        <f>SUM(M5:M14)</f>
        <v>32366648000000</v>
      </c>
      <c r="N15" s="14" t="s">
        <v>26</v>
      </c>
      <c r="O15" s="15">
        <f>SUM(O4:O14)</f>
        <v>64862699000000</v>
      </c>
      <c r="P15" s="16" t="s">
        <v>27</v>
      </c>
      <c r="Q15" s="15">
        <f>SUM(Q5:Q14)</f>
        <v>42871947000000</v>
      </c>
      <c r="R15" s="14" t="s">
        <v>26</v>
      </c>
      <c r="S15" s="15">
        <f>SUM(S4:S14)</f>
        <v>68635247000000</v>
      </c>
      <c r="T15" s="16" t="s">
        <v>27</v>
      </c>
      <c r="U15" s="15">
        <f>SUM(U5:U14)</f>
        <v>60474735000000</v>
      </c>
      <c r="V15" s="14" t="s">
        <v>26</v>
      </c>
      <c r="W15" s="15">
        <f>SUM(W4:W14)</f>
        <v>79859137000000</v>
      </c>
      <c r="X15" s="16" t="s">
        <v>27</v>
      </c>
      <c r="Y15" s="15">
        <f>SUM(Y5:Y14)</f>
        <v>72248817000000</v>
      </c>
    </row>
    <row r="16" spans="1:25">
      <c r="A16" s="2">
        <v>2019</v>
      </c>
      <c r="B16" s="4">
        <v>28455592000000</v>
      </c>
      <c r="C16" s="4">
        <f t="shared" ref="C16:C17" si="4">E4</f>
        <v>1318246335000000</v>
      </c>
      <c r="D16" s="23">
        <f t="shared" ref="D16:D17" si="5">SUM(B16/C16)*100</f>
        <v>2.1585944329592999</v>
      </c>
      <c r="J16" s="17" t="s">
        <v>25</v>
      </c>
      <c r="K16" s="18">
        <f>K3-K15</f>
        <v>1065092070000000</v>
      </c>
      <c r="L16" s="17" t="s">
        <v>25</v>
      </c>
      <c r="M16" s="18">
        <f>M3-M15</f>
        <v>855660169000000</v>
      </c>
      <c r="N16" s="17" t="s">
        <v>25</v>
      </c>
      <c r="O16" s="18">
        <f>O3-O15</f>
        <v>1137389395000000</v>
      </c>
      <c r="P16" s="17" t="s">
        <v>25</v>
      </c>
      <c r="Q16" s="18">
        <f>Q3-Q15</f>
        <v>899081153000000</v>
      </c>
      <c r="R16" s="17" t="s">
        <v>25</v>
      </c>
      <c r="S16" s="18">
        <f>S3-S15</f>
        <v>1249611088000000</v>
      </c>
      <c r="T16" s="17" t="s">
        <v>25</v>
      </c>
      <c r="U16" s="18">
        <f>U3-U15</f>
        <v>965274845000000</v>
      </c>
      <c r="V16" s="17" t="s">
        <v>25</v>
      </c>
      <c r="W16" s="18">
        <f>W3-W15</f>
        <v>1349475347000000</v>
      </c>
      <c r="X16" s="17" t="s">
        <v>25</v>
      </c>
      <c r="Y16" s="18">
        <f>Y3-Y15</f>
        <v>1079019030000000</v>
      </c>
    </row>
    <row r="17" spans="1:11">
      <c r="A17" s="2">
        <v>2020</v>
      </c>
      <c r="B17" s="4">
        <v>17645624000000</v>
      </c>
      <c r="C17" s="4">
        <f t="shared" si="4"/>
        <v>1429334484000000</v>
      </c>
      <c r="D17" s="23">
        <f t="shared" si="5"/>
        <v>1.2345342673478799</v>
      </c>
    </row>
    <row r="19" spans="1:11">
      <c r="A19" s="1" t="s">
        <v>0</v>
      </c>
      <c r="B19" s="1" t="s">
        <v>11</v>
      </c>
      <c r="C19" s="1" t="s">
        <v>12</v>
      </c>
      <c r="D19" s="22" t="s">
        <v>13</v>
      </c>
    </row>
    <row r="20" spans="1:11">
      <c r="A20" s="5">
        <v>2017</v>
      </c>
      <c r="B20" s="4">
        <f>K16</f>
        <v>1065092070000000</v>
      </c>
      <c r="C20" s="4">
        <f>M16</f>
        <v>855660169000000</v>
      </c>
      <c r="D20" s="23">
        <f>B20/C20</f>
        <v>1.2447606054220808</v>
      </c>
    </row>
    <row r="21" spans="1:11">
      <c r="A21" s="2">
        <v>2018</v>
      </c>
      <c r="B21" s="11">
        <f>O16</f>
        <v>1137389395000000</v>
      </c>
      <c r="C21" s="12">
        <f>Q16</f>
        <v>899081153000000</v>
      </c>
      <c r="D21" s="23">
        <f t="shared" ref="D21:D23" si="6">B21/C21</f>
        <v>1.2650575436987277</v>
      </c>
    </row>
    <row r="22" spans="1:11">
      <c r="A22" s="2">
        <v>2019</v>
      </c>
      <c r="B22" s="12">
        <f>S16</f>
        <v>1249611088000000</v>
      </c>
      <c r="C22" s="12">
        <f>U16</f>
        <v>965274845000000</v>
      </c>
      <c r="D22" s="23">
        <f t="shared" si="6"/>
        <v>1.294565060379254</v>
      </c>
    </row>
    <row r="23" spans="1:11">
      <c r="A23" s="2">
        <v>2020</v>
      </c>
      <c r="B23" s="12">
        <f>W16</f>
        <v>1349475347000000</v>
      </c>
      <c r="C23" s="12">
        <f>Y16</f>
        <v>1079019030000000</v>
      </c>
      <c r="D23" s="23">
        <f t="shared" si="6"/>
        <v>1.2506501826941829</v>
      </c>
    </row>
    <row r="24" spans="1:11">
      <c r="F24">
        <f>F2</f>
        <v>1.1215072467425642</v>
      </c>
      <c r="G24">
        <f>D8</f>
        <v>78.95671274443346</v>
      </c>
      <c r="H24">
        <f>D14</f>
        <v>1.9065551570621337</v>
      </c>
      <c r="I24">
        <f>D20</f>
        <v>1.2447606054220808</v>
      </c>
      <c r="J24">
        <f>G9</f>
        <v>1</v>
      </c>
      <c r="K24">
        <f>H9</f>
        <v>0.91400000000000003</v>
      </c>
    </row>
    <row r="25" spans="1:11">
      <c r="F25">
        <f t="shared" ref="F25:F27" si="7">F3</f>
        <v>1.0697588077245221</v>
      </c>
      <c r="G25">
        <f t="shared" ref="G25:G27" si="8">D9</f>
        <v>78.349050477927477</v>
      </c>
      <c r="H25">
        <f t="shared" ref="H25:H27" si="9">D15</f>
        <v>2.1502925325742872</v>
      </c>
      <c r="I25">
        <f t="shared" ref="I25:I27" si="10">D21</f>
        <v>1.2650575436987277</v>
      </c>
      <c r="J25">
        <f t="shared" ref="J25:K27" si="11">G10</f>
        <v>1</v>
      </c>
      <c r="K25">
        <f t="shared" si="11"/>
        <v>0.94199999999999995</v>
      </c>
    </row>
    <row r="26" spans="1:11">
      <c r="F26">
        <f t="shared" si="7"/>
        <v>1.0498161154846297</v>
      </c>
      <c r="G26">
        <f t="shared" si="8"/>
        <v>77.811676980691175</v>
      </c>
      <c r="H26">
        <f t="shared" si="9"/>
        <v>2.1585944329592999</v>
      </c>
      <c r="I26">
        <f t="shared" si="10"/>
        <v>1.294565060379254</v>
      </c>
      <c r="J26">
        <f t="shared" si="11"/>
        <v>1</v>
      </c>
      <c r="K26">
        <f t="shared" si="11"/>
        <v>0.94199999999999995</v>
      </c>
    </row>
    <row r="27" spans="1:11">
      <c r="F27">
        <f t="shared" si="7"/>
        <v>1.011963630524463</v>
      </c>
      <c r="G27">
        <f t="shared" si="8"/>
        <v>80.545726692199509</v>
      </c>
      <c r="H27">
        <f t="shared" si="9"/>
        <v>1.2345342673478799</v>
      </c>
      <c r="I27">
        <f t="shared" si="10"/>
        <v>1.2506501826941829</v>
      </c>
      <c r="J27">
        <f t="shared" si="11"/>
        <v>1</v>
      </c>
      <c r="K27">
        <f t="shared" si="11"/>
        <v>0.94199999999999995</v>
      </c>
    </row>
  </sheetData>
  <mergeCells count="4">
    <mergeCell ref="J1:M1"/>
    <mergeCell ref="N1:Q1"/>
    <mergeCell ref="R1:U1"/>
    <mergeCell ref="V1:Y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Y27"/>
  <sheetViews>
    <sheetView workbookViewId="0">
      <selection activeCell="G2" sqref="G2:G5"/>
    </sheetView>
  </sheetViews>
  <sheetFormatPr defaultRowHeight="15"/>
  <cols>
    <col min="1" max="1" width="6.5703125" bestFit="1" customWidth="1"/>
    <col min="2" max="2" width="23.5703125" bestFit="1" customWidth="1"/>
    <col min="3" max="3" width="22.28515625" bestFit="1" customWidth="1"/>
    <col min="4" max="5" width="20.5703125" bestFit="1" customWidth="1"/>
    <col min="6" max="6" width="11.85546875" bestFit="1" customWidth="1"/>
    <col min="10" max="10" width="20.42578125" bestFit="1" customWidth="1"/>
    <col min="11" max="11" width="23.5703125" bestFit="1" customWidth="1"/>
    <col min="12" max="12" width="31" bestFit="1" customWidth="1"/>
    <col min="13" max="13" width="22.140625" bestFit="1" customWidth="1"/>
    <col min="14" max="14" width="20.42578125" bestFit="1" customWidth="1"/>
    <col min="15" max="15" width="23.5703125" bestFit="1" customWidth="1"/>
    <col min="16" max="16" width="31" bestFit="1" customWidth="1"/>
    <col min="17" max="17" width="22.140625" bestFit="1" customWidth="1"/>
    <col min="18" max="18" width="20.42578125" bestFit="1" customWidth="1"/>
    <col min="19" max="19" width="23.5703125" bestFit="1" customWidth="1"/>
    <col min="20" max="20" width="31" bestFit="1" customWidth="1"/>
    <col min="21" max="21" width="23.5703125" bestFit="1" customWidth="1"/>
    <col min="22" max="22" width="20.42578125" bestFit="1" customWidth="1"/>
    <col min="23" max="23" width="23.5703125" bestFit="1" customWidth="1"/>
    <col min="24" max="24" width="31" bestFit="1" customWidth="1"/>
    <col min="25" max="25" width="23.5703125" bestFit="1" customWidth="1"/>
  </cols>
  <sheetData>
    <row r="1" spans="1: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2" t="s">
        <v>5</v>
      </c>
      <c r="J1" s="35">
        <v>2017</v>
      </c>
      <c r="K1" s="36"/>
      <c r="L1" s="36"/>
      <c r="M1" s="37"/>
      <c r="N1" s="35">
        <v>2018</v>
      </c>
      <c r="O1" s="36"/>
      <c r="P1" s="36"/>
      <c r="Q1" s="37"/>
      <c r="R1" s="35">
        <v>2019</v>
      </c>
      <c r="S1" s="36"/>
      <c r="T1" s="36"/>
      <c r="U1" s="37"/>
      <c r="V1" s="35">
        <v>2020</v>
      </c>
      <c r="W1" s="36"/>
      <c r="X1" s="36"/>
      <c r="Y1" s="37"/>
    </row>
    <row r="2" spans="1:25">
      <c r="A2" s="5">
        <v>2017</v>
      </c>
      <c r="B2" s="4">
        <v>264</v>
      </c>
      <c r="C2" s="6">
        <v>67746840730</v>
      </c>
      <c r="D2" s="4">
        <v>152478451000000</v>
      </c>
      <c r="E2" s="4">
        <v>173253491000000</v>
      </c>
      <c r="F2" s="23">
        <f>SUM(((B2*C2)+D2)/E2)</f>
        <v>0.98331996642261021</v>
      </c>
      <c r="G2">
        <f>LN(E2)</f>
        <v>32.785776903867699</v>
      </c>
      <c r="J2" s="20" t="s">
        <v>15</v>
      </c>
      <c r="K2" s="20"/>
      <c r="L2" s="20" t="s">
        <v>14</v>
      </c>
      <c r="M2" s="20"/>
      <c r="N2" s="20" t="s">
        <v>15</v>
      </c>
      <c r="O2" s="20"/>
      <c r="P2" s="20" t="s">
        <v>14</v>
      </c>
      <c r="Q2" s="20"/>
      <c r="R2" s="20" t="s">
        <v>15</v>
      </c>
      <c r="S2" s="20"/>
      <c r="T2" s="20" t="s">
        <v>14</v>
      </c>
      <c r="U2" s="20"/>
      <c r="V2" s="20" t="s">
        <v>15</v>
      </c>
      <c r="W2" s="20"/>
      <c r="X2" s="20" t="s">
        <v>14</v>
      </c>
      <c r="Y2" s="20"/>
    </row>
    <row r="3" spans="1:25">
      <c r="A3" s="2">
        <v>2018</v>
      </c>
      <c r="B3" s="4">
        <v>206</v>
      </c>
      <c r="C3" s="6">
        <v>76215195821</v>
      </c>
      <c r="D3" s="4">
        <v>152442167000000</v>
      </c>
      <c r="E3" s="4">
        <v>177532858000000</v>
      </c>
      <c r="F3" s="23">
        <f>SUM(((B3*C3)+D3)/E3)</f>
        <v>0.94710635109093999</v>
      </c>
      <c r="G3">
        <f t="shared" ref="G3:G5" si="0">LN(E3)</f>
        <v>32.810176823205218</v>
      </c>
      <c r="J3" s="14" t="s">
        <v>16</v>
      </c>
      <c r="K3" s="15">
        <v>173253491000000</v>
      </c>
      <c r="L3" s="16" t="s">
        <v>20</v>
      </c>
      <c r="M3" s="15">
        <v>152478451000000</v>
      </c>
      <c r="N3" s="14" t="s">
        <v>16</v>
      </c>
      <c r="O3" s="15">
        <v>177532858000000</v>
      </c>
      <c r="P3" s="16" t="s">
        <v>20</v>
      </c>
      <c r="Q3" s="15">
        <v>152442167000000</v>
      </c>
      <c r="R3" s="14" t="s">
        <v>16</v>
      </c>
      <c r="S3" s="15">
        <v>169082830000000</v>
      </c>
      <c r="T3" s="16" t="s">
        <v>20</v>
      </c>
      <c r="U3" s="15">
        <v>142397914000000</v>
      </c>
      <c r="V3" s="14" t="s">
        <v>16</v>
      </c>
      <c r="W3" s="15">
        <v>173224412000000</v>
      </c>
      <c r="X3" s="16" t="s">
        <v>20</v>
      </c>
      <c r="Y3" s="15">
        <v>146000782000000</v>
      </c>
    </row>
    <row r="4" spans="1:25">
      <c r="A4" s="2">
        <v>2019</v>
      </c>
      <c r="B4" s="4">
        <v>206</v>
      </c>
      <c r="C4" s="6">
        <v>76215195821</v>
      </c>
      <c r="D4" s="4">
        <v>142397914000000</v>
      </c>
      <c r="E4" s="4">
        <v>169082830000000</v>
      </c>
      <c r="F4" s="23">
        <f t="shared" ref="F4:F5" si="1">SUM(((B4*C4)+D4)/E4)</f>
        <v>0.93503429259568227</v>
      </c>
      <c r="G4">
        <f t="shared" si="0"/>
        <v>32.761409829126052</v>
      </c>
      <c r="J4" s="14" t="s">
        <v>17</v>
      </c>
      <c r="K4" s="15">
        <v>2631348000000</v>
      </c>
      <c r="L4" s="16" t="s">
        <v>30</v>
      </c>
      <c r="M4" s="15">
        <v>5290905000000</v>
      </c>
      <c r="N4" s="14" t="s">
        <v>17</v>
      </c>
      <c r="O4" s="15">
        <v>2926594000000</v>
      </c>
      <c r="P4" s="16" t="s">
        <v>30</v>
      </c>
      <c r="Q4" s="15">
        <v>3293966000000</v>
      </c>
      <c r="R4" s="14" t="s">
        <v>17</v>
      </c>
      <c r="S4" s="15">
        <v>2927444000000</v>
      </c>
      <c r="T4" s="16" t="s">
        <v>30</v>
      </c>
      <c r="U4" s="15">
        <v>2296054000000</v>
      </c>
      <c r="V4" s="14" t="s">
        <v>17</v>
      </c>
      <c r="W4" s="15">
        <v>3479263000000</v>
      </c>
      <c r="X4" s="16" t="s">
        <v>30</v>
      </c>
      <c r="Y4" s="15">
        <v>2297856000000</v>
      </c>
    </row>
    <row r="5" spans="1:25">
      <c r="A5" s="2">
        <v>2020</v>
      </c>
      <c r="B5" s="4">
        <v>318</v>
      </c>
      <c r="C5" s="6">
        <v>76215195821</v>
      </c>
      <c r="D5" s="4">
        <v>146000782000000</v>
      </c>
      <c r="E5" s="4">
        <v>173224412000000</v>
      </c>
      <c r="F5" s="23">
        <f t="shared" si="1"/>
        <v>0.98275533053088382</v>
      </c>
      <c r="G5">
        <f t="shared" si="0"/>
        <v>32.785609049007022</v>
      </c>
      <c r="J5" s="14" t="s">
        <v>18</v>
      </c>
      <c r="K5" s="15">
        <v>499114000000</v>
      </c>
      <c r="L5" s="16" t="s">
        <v>21</v>
      </c>
      <c r="M5" s="15"/>
      <c r="N5" s="16" t="s">
        <v>29</v>
      </c>
      <c r="O5" s="15">
        <v>186341000000</v>
      </c>
      <c r="P5" s="16" t="s">
        <v>21</v>
      </c>
      <c r="Q5" s="15"/>
      <c r="R5" s="16" t="s">
        <v>29</v>
      </c>
      <c r="S5" s="15">
        <v>229100000000</v>
      </c>
      <c r="T5" s="16" t="s">
        <v>21</v>
      </c>
      <c r="U5" s="15"/>
      <c r="V5" s="16" t="s">
        <v>29</v>
      </c>
      <c r="W5" s="10">
        <v>212702000000</v>
      </c>
      <c r="X5" s="16" t="s">
        <v>21</v>
      </c>
      <c r="Y5" s="15"/>
    </row>
    <row r="6" spans="1:25">
      <c r="A6" s="3"/>
      <c r="B6" s="3"/>
      <c r="C6" s="3"/>
      <c r="D6" s="3"/>
      <c r="E6" s="3"/>
      <c r="F6" s="3"/>
      <c r="J6" s="14" t="s">
        <v>19</v>
      </c>
      <c r="K6" s="15">
        <v>4133711000000</v>
      </c>
      <c r="L6" s="16" t="s">
        <v>22</v>
      </c>
      <c r="M6" s="19">
        <v>3781938000000</v>
      </c>
      <c r="N6" s="14" t="s">
        <v>18</v>
      </c>
      <c r="O6" s="15">
        <v>590234000000</v>
      </c>
      <c r="P6" s="16" t="s">
        <v>22</v>
      </c>
      <c r="Q6" s="15">
        <v>3870431000000</v>
      </c>
      <c r="R6" s="14" t="s">
        <v>18</v>
      </c>
      <c r="S6" s="15">
        <v>422228000000</v>
      </c>
      <c r="T6" s="16" t="s">
        <v>22</v>
      </c>
      <c r="U6" s="15">
        <v>3283357000000</v>
      </c>
      <c r="V6" s="14" t="s">
        <v>18</v>
      </c>
      <c r="W6" s="15">
        <v>373487000000</v>
      </c>
      <c r="X6" s="16" t="s">
        <v>22</v>
      </c>
      <c r="Y6" s="15">
        <v>3840214000000</v>
      </c>
    </row>
    <row r="7" spans="1:25">
      <c r="A7" s="1" t="s">
        <v>0</v>
      </c>
      <c r="B7" s="1" t="s">
        <v>6</v>
      </c>
      <c r="C7" s="1" t="s">
        <v>7</v>
      </c>
      <c r="D7" s="22" t="s">
        <v>8</v>
      </c>
      <c r="J7" s="14" t="s">
        <v>28</v>
      </c>
      <c r="K7" s="15"/>
      <c r="L7" s="16" t="s">
        <v>23</v>
      </c>
      <c r="M7" s="15">
        <v>9426084000000</v>
      </c>
      <c r="N7" s="14" t="s">
        <v>19</v>
      </c>
      <c r="O7" s="15">
        <v>4195841000000</v>
      </c>
      <c r="P7" s="16" t="s">
        <v>23</v>
      </c>
      <c r="Q7" s="15">
        <v>9805245000000</v>
      </c>
      <c r="R7" s="14" t="s">
        <v>19</v>
      </c>
      <c r="S7" s="15">
        <v>4185018000000</v>
      </c>
      <c r="T7" s="16" t="s">
        <v>23</v>
      </c>
      <c r="U7" s="15">
        <v>9605315000000</v>
      </c>
      <c r="V7" s="14" t="s">
        <v>19</v>
      </c>
      <c r="W7" s="15">
        <v>3952612000000</v>
      </c>
      <c r="X7" s="16" t="s">
        <v>23</v>
      </c>
      <c r="Y7" s="15">
        <v>6393160000000</v>
      </c>
    </row>
    <row r="8" spans="1:25">
      <c r="A8" s="5">
        <v>2017</v>
      </c>
      <c r="B8" s="4">
        <f>D2</f>
        <v>152478451000000</v>
      </c>
      <c r="C8" s="4">
        <f>E2</f>
        <v>173253491000000</v>
      </c>
      <c r="D8" s="23">
        <f>SUM(B8/C8)*100</f>
        <v>88.008876542637751</v>
      </c>
      <c r="F8" s="22" t="s">
        <v>32</v>
      </c>
      <c r="G8" s="22" t="s">
        <v>33</v>
      </c>
      <c r="H8" s="22" t="s">
        <v>34</v>
      </c>
      <c r="J8" s="16" t="s">
        <v>29</v>
      </c>
      <c r="K8" s="15">
        <v>235600000000</v>
      </c>
      <c r="L8" s="16" t="s">
        <v>24</v>
      </c>
      <c r="M8" s="15">
        <v>595088000000</v>
      </c>
      <c r="N8" s="14" t="s">
        <v>28</v>
      </c>
      <c r="O8" s="15"/>
      <c r="P8" s="16" t="s">
        <v>24</v>
      </c>
      <c r="Q8" s="15"/>
      <c r="R8" s="14" t="s">
        <v>28</v>
      </c>
      <c r="S8" s="15"/>
      <c r="T8" s="16" t="s">
        <v>24</v>
      </c>
      <c r="U8" s="15">
        <v>725580000000</v>
      </c>
      <c r="V8" s="14" t="s">
        <v>28</v>
      </c>
      <c r="W8" s="15"/>
      <c r="X8" s="16" t="s">
        <v>24</v>
      </c>
      <c r="Y8" s="15">
        <v>608383000000</v>
      </c>
    </row>
    <row r="9" spans="1:25">
      <c r="A9" s="2">
        <v>2018</v>
      </c>
      <c r="B9" s="4">
        <f t="shared" ref="B9:C11" si="2">D3</f>
        <v>152442167000000</v>
      </c>
      <c r="C9" s="4">
        <f>E3</f>
        <v>177532858000000</v>
      </c>
      <c r="D9" s="23">
        <f>SUM(B9/C9)*100</f>
        <v>85.867015670980749</v>
      </c>
      <c r="F9" s="25">
        <v>2017</v>
      </c>
      <c r="G9" s="25">
        <v>1</v>
      </c>
      <c r="H9" s="25">
        <v>0.88500000000000001</v>
      </c>
      <c r="J9" s="14"/>
      <c r="K9" s="15"/>
      <c r="L9" s="16"/>
      <c r="M9" s="15"/>
      <c r="N9" s="14"/>
      <c r="O9" s="15"/>
      <c r="P9" s="16"/>
      <c r="Q9" s="15"/>
      <c r="R9" s="14"/>
      <c r="S9" s="15"/>
      <c r="T9" s="16"/>
      <c r="U9" s="15"/>
      <c r="V9" s="14"/>
      <c r="W9" s="15"/>
      <c r="X9" s="16"/>
      <c r="Y9" s="15"/>
    </row>
    <row r="10" spans="1:25">
      <c r="A10" s="2">
        <v>2019</v>
      </c>
      <c r="B10" s="4">
        <f t="shared" si="2"/>
        <v>142397914000000</v>
      </c>
      <c r="C10" s="4">
        <f t="shared" si="2"/>
        <v>169082830000000</v>
      </c>
      <c r="D10" s="23">
        <f t="shared" ref="D10:D11" si="3">SUM(B10/C10)*100</f>
        <v>84.217843999890462</v>
      </c>
      <c r="F10" s="25">
        <v>2018</v>
      </c>
      <c r="G10" s="25">
        <v>1</v>
      </c>
      <c r="H10" s="25">
        <v>0.88500000000000001</v>
      </c>
      <c r="J10" s="14"/>
      <c r="K10" s="15"/>
      <c r="L10" s="16"/>
      <c r="M10" s="15"/>
      <c r="N10" s="14"/>
      <c r="O10" s="15"/>
      <c r="P10" s="16"/>
      <c r="Q10" s="15"/>
      <c r="R10" s="14"/>
      <c r="S10" s="15"/>
      <c r="T10" s="16"/>
      <c r="U10" s="15"/>
      <c r="V10" s="14"/>
      <c r="W10" s="15"/>
      <c r="X10" s="16"/>
      <c r="Y10" s="15"/>
    </row>
    <row r="11" spans="1:25">
      <c r="A11" s="2">
        <v>2020</v>
      </c>
      <c r="B11" s="4">
        <f t="shared" si="2"/>
        <v>146000782000000</v>
      </c>
      <c r="C11" s="4">
        <f t="shared" si="2"/>
        <v>173224412000000</v>
      </c>
      <c r="D11" s="23">
        <f t="shared" si="3"/>
        <v>84.284183917449226</v>
      </c>
      <c r="F11" s="25">
        <v>2019</v>
      </c>
      <c r="G11" s="25">
        <v>1</v>
      </c>
      <c r="H11" s="25">
        <v>0.88500000000000001</v>
      </c>
      <c r="J11" s="14"/>
      <c r="K11" s="15"/>
      <c r="L11" s="16"/>
      <c r="M11" s="15"/>
      <c r="N11" s="14"/>
      <c r="O11" s="15"/>
      <c r="P11" s="16"/>
      <c r="Q11" s="15"/>
      <c r="R11" s="14"/>
      <c r="S11" s="15"/>
      <c r="T11" s="16"/>
      <c r="U11" s="15"/>
      <c r="V11" s="14"/>
      <c r="W11" s="15"/>
      <c r="X11" s="16"/>
      <c r="Y11" s="15"/>
    </row>
    <row r="12" spans="1:25">
      <c r="F12" s="25">
        <v>2020</v>
      </c>
      <c r="G12" s="25">
        <v>1</v>
      </c>
      <c r="H12" s="25">
        <v>0.88500000000000001</v>
      </c>
      <c r="J12" s="14"/>
      <c r="K12" s="15"/>
      <c r="L12" s="16"/>
      <c r="M12" s="15"/>
      <c r="N12" s="14"/>
      <c r="O12" s="15"/>
      <c r="P12" s="16"/>
      <c r="Q12" s="15"/>
      <c r="R12" s="14"/>
      <c r="S12" s="15"/>
      <c r="T12" s="16"/>
      <c r="U12" s="15"/>
      <c r="V12" s="14"/>
      <c r="W12" s="15"/>
      <c r="X12" s="16"/>
      <c r="Y12" s="15"/>
    </row>
    <row r="13" spans="1:25">
      <c r="A13" s="1" t="s">
        <v>0</v>
      </c>
      <c r="B13" s="1" t="s">
        <v>10</v>
      </c>
      <c r="C13" s="1" t="s">
        <v>7</v>
      </c>
      <c r="D13" s="22" t="s">
        <v>9</v>
      </c>
      <c r="F13" s="25">
        <v>2021</v>
      </c>
      <c r="G13" s="25"/>
      <c r="H13" s="25"/>
      <c r="J13" s="14"/>
      <c r="K13" s="15"/>
      <c r="L13" s="16"/>
      <c r="M13" s="15"/>
      <c r="N13" s="14"/>
      <c r="O13" s="15"/>
      <c r="P13" s="16"/>
      <c r="Q13" s="15"/>
      <c r="R13" s="14"/>
      <c r="S13" s="15"/>
      <c r="T13" s="16"/>
      <c r="U13" s="15"/>
      <c r="V13" s="14"/>
      <c r="W13" s="15"/>
      <c r="X13" s="16"/>
      <c r="Y13" s="15"/>
    </row>
    <row r="14" spans="1:25">
      <c r="A14" s="5">
        <v>2017</v>
      </c>
      <c r="B14" s="4">
        <v>1860845000000</v>
      </c>
      <c r="C14" s="4">
        <f>E2</f>
        <v>173253491000000</v>
      </c>
      <c r="D14" s="23">
        <f>B14/C14*100</f>
        <v>1.0740591657111256</v>
      </c>
      <c r="F14" s="25">
        <v>2022</v>
      </c>
      <c r="G14" s="25"/>
      <c r="H14" s="25"/>
      <c r="J14" s="14"/>
      <c r="K14" s="15"/>
      <c r="L14" s="16"/>
      <c r="M14" s="15"/>
      <c r="N14" s="14"/>
      <c r="O14" s="15"/>
      <c r="P14" s="16"/>
      <c r="Q14" s="15"/>
      <c r="R14" s="14"/>
      <c r="S14" s="15"/>
      <c r="T14" s="16"/>
      <c r="U14" s="15"/>
      <c r="V14" s="14"/>
      <c r="W14" s="15"/>
      <c r="X14" s="16"/>
      <c r="Y14" s="15"/>
    </row>
    <row r="15" spans="1:25">
      <c r="A15" s="2">
        <v>2018</v>
      </c>
      <c r="B15" s="4">
        <v>2262245000000</v>
      </c>
      <c r="C15" s="4">
        <f>E3</f>
        <v>177532858000000</v>
      </c>
      <c r="D15" s="23">
        <f>B15/C15*100</f>
        <v>1.2742683385404634</v>
      </c>
      <c r="J15" s="14" t="s">
        <v>26</v>
      </c>
      <c r="K15" s="15">
        <f>SUM(K4:K14)</f>
        <v>7499773000000</v>
      </c>
      <c r="L15" s="16" t="s">
        <v>27</v>
      </c>
      <c r="M15" s="15">
        <f>SUM(M5:M14)</f>
        <v>13803110000000</v>
      </c>
      <c r="N15" s="14" t="s">
        <v>26</v>
      </c>
      <c r="O15" s="15">
        <f>SUM(O4:O14)</f>
        <v>7899010000000</v>
      </c>
      <c r="P15" s="16" t="s">
        <v>27</v>
      </c>
      <c r="Q15" s="15">
        <f>SUM(Q5:Q14)</f>
        <v>13675676000000</v>
      </c>
      <c r="R15" s="14" t="s">
        <v>26</v>
      </c>
      <c r="S15" s="15">
        <f>SUM(S4:S14)</f>
        <v>7763790000000</v>
      </c>
      <c r="T15" s="16" t="s">
        <v>27</v>
      </c>
      <c r="U15" s="15">
        <f>SUM(U5:U14)</f>
        <v>13614252000000</v>
      </c>
      <c r="V15" s="14" t="s">
        <v>26</v>
      </c>
      <c r="W15" s="15">
        <f>SUM(W4:W14)</f>
        <v>8018064000000</v>
      </c>
      <c r="X15" s="16" t="s">
        <v>27</v>
      </c>
      <c r="Y15" s="15">
        <f>SUM(Y5:Y14)</f>
        <v>10841757000000</v>
      </c>
    </row>
    <row r="16" spans="1:25">
      <c r="A16" s="2">
        <v>2019</v>
      </c>
      <c r="B16" s="4">
        <v>1924180000000</v>
      </c>
      <c r="C16" s="4">
        <f t="shared" ref="C16:C17" si="4">E4</f>
        <v>169082830000000</v>
      </c>
      <c r="D16" s="23">
        <f t="shared" ref="D16:D17" si="5">SUM(B16/C16)*100</f>
        <v>1.1380102876205702</v>
      </c>
      <c r="J16" s="17" t="s">
        <v>25</v>
      </c>
      <c r="K16" s="18">
        <f>K3-K15</f>
        <v>165753718000000</v>
      </c>
      <c r="L16" s="17" t="s">
        <v>25</v>
      </c>
      <c r="M16" s="18">
        <f>M3-M15</f>
        <v>138675341000000</v>
      </c>
      <c r="N16" s="17" t="s">
        <v>25</v>
      </c>
      <c r="O16" s="18">
        <f>O3-O15</f>
        <v>169633848000000</v>
      </c>
      <c r="P16" s="17" t="s">
        <v>25</v>
      </c>
      <c r="Q16" s="18">
        <f>Q3-Q15</f>
        <v>138766491000000</v>
      </c>
      <c r="R16" s="17" t="s">
        <v>25</v>
      </c>
      <c r="S16" s="18">
        <f>S3-S15</f>
        <v>161319040000000</v>
      </c>
      <c r="T16" s="17" t="s">
        <v>25</v>
      </c>
      <c r="U16" s="18">
        <f>U3-U15</f>
        <v>128783662000000</v>
      </c>
      <c r="V16" s="17" t="s">
        <v>25</v>
      </c>
      <c r="W16" s="18">
        <f>W3-W15</f>
        <v>165206348000000</v>
      </c>
      <c r="X16" s="17" t="s">
        <v>25</v>
      </c>
      <c r="Y16" s="18">
        <f>Y3-Y15</f>
        <v>135159025000000</v>
      </c>
    </row>
    <row r="17" spans="1:11">
      <c r="A17" s="2">
        <v>2020</v>
      </c>
      <c r="B17" s="4">
        <v>1284392000000</v>
      </c>
      <c r="C17" s="4">
        <f t="shared" si="4"/>
        <v>173224412000000</v>
      </c>
      <c r="D17" s="23">
        <f t="shared" si="5"/>
        <v>0.74146131320105158</v>
      </c>
    </row>
    <row r="19" spans="1:11">
      <c r="A19" s="1" t="s">
        <v>0</v>
      </c>
      <c r="B19" s="1" t="s">
        <v>11</v>
      </c>
      <c r="C19" s="1" t="s">
        <v>12</v>
      </c>
      <c r="D19" s="22" t="s">
        <v>13</v>
      </c>
    </row>
    <row r="20" spans="1:11">
      <c r="A20" s="5">
        <v>2017</v>
      </c>
      <c r="B20" s="4">
        <f>K16</f>
        <v>165753718000000</v>
      </c>
      <c r="C20" s="4">
        <f>M16</f>
        <v>138675341000000</v>
      </c>
      <c r="D20" s="23">
        <f>B20/C20</f>
        <v>1.1952645423817634</v>
      </c>
    </row>
    <row r="21" spans="1:11">
      <c r="A21" s="2">
        <v>2018</v>
      </c>
      <c r="B21" s="11">
        <f>O16</f>
        <v>169633848000000</v>
      </c>
      <c r="C21" s="12">
        <f>Q16</f>
        <v>138766491000000</v>
      </c>
      <c r="D21" s="23">
        <f t="shared" ref="D21:D23" si="6">B21/C21</f>
        <v>1.2224409998232211</v>
      </c>
    </row>
    <row r="22" spans="1:11">
      <c r="A22" s="2">
        <v>2019</v>
      </c>
      <c r="B22" s="12">
        <f>S16</f>
        <v>161319040000000</v>
      </c>
      <c r="C22" s="12">
        <f>U16</f>
        <v>128783662000000</v>
      </c>
      <c r="D22" s="23">
        <f t="shared" si="6"/>
        <v>1.2526359127759545</v>
      </c>
    </row>
    <row r="23" spans="1:11">
      <c r="A23" s="2">
        <v>2020</v>
      </c>
      <c r="B23" s="12">
        <f>W16</f>
        <v>165206348000000</v>
      </c>
      <c r="C23" s="12">
        <f>Y16</f>
        <v>135159025000000</v>
      </c>
      <c r="D23" s="23">
        <f t="shared" si="6"/>
        <v>1.2223108889694936</v>
      </c>
    </row>
    <row r="24" spans="1:11">
      <c r="F24">
        <f>F2</f>
        <v>0.98331996642261021</v>
      </c>
      <c r="G24">
        <f>D8</f>
        <v>88.008876542637751</v>
      </c>
      <c r="H24">
        <f>D14</f>
        <v>1.0740591657111256</v>
      </c>
      <c r="I24">
        <f>D20</f>
        <v>1.1952645423817634</v>
      </c>
      <c r="J24">
        <f>G9</f>
        <v>1</v>
      </c>
      <c r="K24">
        <f>H9</f>
        <v>0.88500000000000001</v>
      </c>
    </row>
    <row r="25" spans="1:11">
      <c r="F25">
        <f t="shared" ref="F25:F27" si="7">F3</f>
        <v>0.94710635109093999</v>
      </c>
      <c r="G25">
        <f t="shared" ref="G25:G27" si="8">D9</f>
        <v>85.867015670980749</v>
      </c>
      <c r="H25">
        <f t="shared" ref="H25:H27" si="9">D15</f>
        <v>1.2742683385404634</v>
      </c>
      <c r="I25">
        <f t="shared" ref="I25:I27" si="10">D21</f>
        <v>1.2224409998232211</v>
      </c>
      <c r="J25">
        <f t="shared" ref="J25:K27" si="11">G10</f>
        <v>1</v>
      </c>
      <c r="K25">
        <f t="shared" si="11"/>
        <v>0.88500000000000001</v>
      </c>
    </row>
    <row r="26" spans="1:11">
      <c r="F26">
        <f t="shared" si="7"/>
        <v>0.93503429259568227</v>
      </c>
      <c r="G26">
        <f t="shared" si="8"/>
        <v>84.217843999890462</v>
      </c>
      <c r="H26">
        <f t="shared" si="9"/>
        <v>1.1380102876205702</v>
      </c>
      <c r="I26">
        <f t="shared" si="10"/>
        <v>1.2526359127759545</v>
      </c>
      <c r="J26">
        <f t="shared" si="11"/>
        <v>1</v>
      </c>
      <c r="K26">
        <f t="shared" si="11"/>
        <v>0.88500000000000001</v>
      </c>
    </row>
    <row r="27" spans="1:11">
      <c r="F27">
        <f t="shared" si="7"/>
        <v>0.98275533053088382</v>
      </c>
      <c r="G27">
        <f t="shared" si="8"/>
        <v>84.284183917449226</v>
      </c>
      <c r="H27">
        <f t="shared" si="9"/>
        <v>0.74146131320105158</v>
      </c>
      <c r="I27">
        <f t="shared" si="10"/>
        <v>1.2223108889694936</v>
      </c>
      <c r="J27">
        <f t="shared" si="11"/>
        <v>1</v>
      </c>
      <c r="K27">
        <f t="shared" si="11"/>
        <v>0.88500000000000001</v>
      </c>
    </row>
  </sheetData>
  <mergeCells count="4">
    <mergeCell ref="J1:M1"/>
    <mergeCell ref="N1:Q1"/>
    <mergeCell ref="R1:U1"/>
    <mergeCell ref="V1:Y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Y27"/>
  <sheetViews>
    <sheetView workbookViewId="0">
      <selection activeCell="G2" sqref="G2:G5"/>
    </sheetView>
  </sheetViews>
  <sheetFormatPr defaultRowHeight="15"/>
  <cols>
    <col min="1" max="1" width="6.5703125" bestFit="1" customWidth="1"/>
    <col min="2" max="2" width="22" bestFit="1" customWidth="1"/>
    <col min="3" max="5" width="20.5703125" bestFit="1" customWidth="1"/>
    <col min="6" max="6" width="11.85546875" bestFit="1" customWidth="1"/>
    <col min="10" max="10" width="20.42578125" bestFit="1" customWidth="1"/>
    <col min="11" max="11" width="22.140625" bestFit="1" customWidth="1"/>
    <col min="12" max="12" width="31" bestFit="1" customWidth="1"/>
    <col min="13" max="13" width="22.140625" bestFit="1" customWidth="1"/>
    <col min="14" max="14" width="20.42578125" bestFit="1" customWidth="1"/>
    <col min="15" max="15" width="22.140625" bestFit="1" customWidth="1"/>
    <col min="16" max="16" width="31" bestFit="1" customWidth="1"/>
    <col min="17" max="17" width="22.140625" bestFit="1" customWidth="1"/>
    <col min="18" max="18" width="20.42578125" bestFit="1" customWidth="1"/>
    <col min="19" max="19" width="22.140625" bestFit="1" customWidth="1"/>
    <col min="20" max="20" width="31" bestFit="1" customWidth="1"/>
    <col min="21" max="21" width="22.140625" bestFit="1" customWidth="1"/>
    <col min="22" max="22" width="20.42578125" bestFit="1" customWidth="1"/>
    <col min="23" max="23" width="22.140625" bestFit="1" customWidth="1"/>
    <col min="24" max="24" width="31" bestFit="1" customWidth="1"/>
    <col min="25" max="25" width="22.140625" bestFit="1" customWidth="1"/>
  </cols>
  <sheetData>
    <row r="1" spans="1: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2" t="s">
        <v>5</v>
      </c>
      <c r="J1" s="35">
        <v>2017</v>
      </c>
      <c r="K1" s="36"/>
      <c r="L1" s="36"/>
      <c r="M1" s="37"/>
      <c r="N1" s="35">
        <v>2018</v>
      </c>
      <c r="O1" s="36"/>
      <c r="P1" s="36"/>
      <c r="Q1" s="37"/>
      <c r="R1" s="35">
        <v>2019</v>
      </c>
      <c r="S1" s="36"/>
      <c r="T1" s="36"/>
      <c r="U1" s="37"/>
      <c r="V1" s="35">
        <v>2020</v>
      </c>
      <c r="W1" s="36"/>
      <c r="X1" s="36"/>
      <c r="Y1" s="37"/>
    </row>
    <row r="2" spans="1:25">
      <c r="A2" s="5">
        <v>2017</v>
      </c>
      <c r="B2" s="4">
        <v>938</v>
      </c>
      <c r="C2" s="6">
        <v>22945296972</v>
      </c>
      <c r="D2" s="4">
        <v>131989603000000</v>
      </c>
      <c r="E2" s="4">
        <v>153773957000000</v>
      </c>
      <c r="F2" s="23">
        <f>SUM(((B2*C2)+D2)/E2)</f>
        <v>0.99829837610107153</v>
      </c>
      <c r="G2">
        <f>LN(E2)</f>
        <v>32.66650482836301</v>
      </c>
      <c r="J2" s="21" t="s">
        <v>15</v>
      </c>
      <c r="K2" s="21"/>
      <c r="L2" s="21" t="s">
        <v>14</v>
      </c>
      <c r="M2" s="21"/>
      <c r="N2" s="21" t="s">
        <v>15</v>
      </c>
      <c r="O2" s="21"/>
      <c r="P2" s="21" t="s">
        <v>14</v>
      </c>
      <c r="Q2" s="21"/>
      <c r="R2" s="21" t="s">
        <v>15</v>
      </c>
      <c r="S2" s="21"/>
      <c r="T2" s="21" t="s">
        <v>14</v>
      </c>
      <c r="U2" s="21"/>
      <c r="V2" s="21" t="s">
        <v>15</v>
      </c>
      <c r="W2" s="21"/>
      <c r="X2" s="21" t="s">
        <v>14</v>
      </c>
      <c r="Y2" s="21"/>
    </row>
    <row r="3" spans="1:25">
      <c r="A3" s="2">
        <v>2018</v>
      </c>
      <c r="B3" s="4">
        <v>855</v>
      </c>
      <c r="C3" s="6">
        <v>22945296972</v>
      </c>
      <c r="D3" s="4">
        <v>149154640000000</v>
      </c>
      <c r="E3" s="4">
        <v>173582894000000</v>
      </c>
      <c r="F3" s="23">
        <f>SUM(((B3*C3)+D3)/E3)</f>
        <v>0.97228975172553578</v>
      </c>
      <c r="G3">
        <f t="shared" ref="G3:G5" si="0">LN(E3)</f>
        <v>32.78767637643336</v>
      </c>
      <c r="J3" s="14" t="s">
        <v>16</v>
      </c>
      <c r="K3" s="15">
        <v>153773957000000</v>
      </c>
      <c r="L3" s="16" t="s">
        <v>20</v>
      </c>
      <c r="M3" s="15">
        <v>131989603000000</v>
      </c>
      <c r="N3" s="14" t="s">
        <v>16</v>
      </c>
      <c r="O3" s="15">
        <v>173582894000000</v>
      </c>
      <c r="P3" s="16" t="s">
        <v>20</v>
      </c>
      <c r="Q3" s="15">
        <v>149154640000000</v>
      </c>
      <c r="R3" s="14" t="s">
        <v>16</v>
      </c>
      <c r="S3" s="15">
        <v>180706987000000</v>
      </c>
      <c r="T3" s="16" t="s">
        <v>20</v>
      </c>
      <c r="U3" s="15">
        <v>153042184000000</v>
      </c>
      <c r="V3" s="14" t="s">
        <v>16</v>
      </c>
      <c r="W3" s="15">
        <v>206297200000000</v>
      </c>
      <c r="X3" s="16" t="s">
        <v>20</v>
      </c>
      <c r="Y3" s="15">
        <v>176467884000000</v>
      </c>
    </row>
    <row r="4" spans="1:25">
      <c r="A4" s="2">
        <v>2019</v>
      </c>
      <c r="B4" s="4">
        <v>845</v>
      </c>
      <c r="C4" s="6">
        <v>22945296972</v>
      </c>
      <c r="D4" s="4">
        <v>153042184000000</v>
      </c>
      <c r="E4" s="4">
        <v>180706987000000</v>
      </c>
      <c r="F4" s="23">
        <f t="shared" ref="F4:F5" si="1">SUM(((B4*C4)+D4)/E4)</f>
        <v>0.95420195313942124</v>
      </c>
      <c r="G4">
        <f t="shared" si="0"/>
        <v>32.827897979076937</v>
      </c>
      <c r="J4" s="14" t="s">
        <v>17</v>
      </c>
      <c r="K4" s="15">
        <v>2446459000000</v>
      </c>
      <c r="L4" s="16" t="s">
        <v>30</v>
      </c>
      <c r="M4" s="15"/>
      <c r="N4" s="14" t="s">
        <v>17</v>
      </c>
      <c r="O4" s="15">
        <v>2799661000000</v>
      </c>
      <c r="P4" s="16" t="s">
        <v>30</v>
      </c>
      <c r="Q4" s="15">
        <v>143800000000</v>
      </c>
      <c r="R4" s="14" t="s">
        <v>17</v>
      </c>
      <c r="S4" s="15">
        <v>2784242000000</v>
      </c>
      <c r="T4" s="16" t="s">
        <v>30</v>
      </c>
      <c r="U4" s="15">
        <v>138825000000</v>
      </c>
      <c r="V4" s="14" t="s">
        <v>17</v>
      </c>
      <c r="W4" s="15">
        <v>3001632000000</v>
      </c>
      <c r="X4" s="16" t="s">
        <v>30</v>
      </c>
      <c r="Y4" s="15">
        <v>140500000000</v>
      </c>
    </row>
    <row r="5" spans="1:25">
      <c r="A5" s="2">
        <v>2020</v>
      </c>
      <c r="B5" s="4">
        <v>820</v>
      </c>
      <c r="C5" s="6">
        <v>22945296972</v>
      </c>
      <c r="D5" s="4">
        <v>176467884000000</v>
      </c>
      <c r="E5" s="4">
        <v>206297200000000</v>
      </c>
      <c r="F5" s="23">
        <f t="shared" si="1"/>
        <v>0.94661016977952195</v>
      </c>
      <c r="G5">
        <f t="shared" si="0"/>
        <v>32.960338963446368</v>
      </c>
      <c r="J5" s="14" t="s">
        <v>18</v>
      </c>
      <c r="K5" s="15">
        <v>557472000000</v>
      </c>
      <c r="L5" s="16" t="s">
        <v>21</v>
      </c>
      <c r="M5" s="15">
        <v>812471000000</v>
      </c>
      <c r="N5" s="16" t="s">
        <v>29</v>
      </c>
      <c r="O5" s="15"/>
      <c r="P5" s="16" t="s">
        <v>21</v>
      </c>
      <c r="Q5" s="15">
        <v>791499000000</v>
      </c>
      <c r="R5" s="16" t="s">
        <v>29</v>
      </c>
      <c r="S5" s="15"/>
      <c r="T5" s="16" t="s">
        <v>21</v>
      </c>
      <c r="U5" s="15">
        <v>356177000000</v>
      </c>
      <c r="V5" s="16" t="s">
        <v>29</v>
      </c>
      <c r="W5" s="10"/>
      <c r="X5" s="16" t="s">
        <v>21</v>
      </c>
      <c r="Y5" s="15">
        <v>350605000000</v>
      </c>
    </row>
    <row r="6" spans="1:25">
      <c r="A6" s="3"/>
      <c r="B6" s="3"/>
      <c r="C6" s="3"/>
      <c r="D6" s="3"/>
      <c r="E6" s="3"/>
      <c r="F6" s="3"/>
      <c r="J6" s="14" t="s">
        <v>19</v>
      </c>
      <c r="K6" s="15">
        <v>1650762000000</v>
      </c>
      <c r="L6" s="16" t="s">
        <v>22</v>
      </c>
      <c r="M6" s="19">
        <v>1216389000000</v>
      </c>
      <c r="N6" s="14" t="s">
        <v>18</v>
      </c>
      <c r="O6" s="15">
        <v>692340000000</v>
      </c>
      <c r="P6" s="16" t="s">
        <v>22</v>
      </c>
      <c r="Q6" s="15">
        <v>895335000000</v>
      </c>
      <c r="R6" s="14" t="s">
        <v>18</v>
      </c>
      <c r="S6" s="15">
        <v>664218000000</v>
      </c>
      <c r="T6" s="16" t="s">
        <v>22</v>
      </c>
      <c r="U6" s="15">
        <v>1303878000000</v>
      </c>
      <c r="V6" s="14" t="s">
        <v>18</v>
      </c>
      <c r="W6" s="15">
        <v>703232000000</v>
      </c>
      <c r="X6" s="16" t="s">
        <v>22</v>
      </c>
      <c r="Y6" s="15">
        <v>1805072000000</v>
      </c>
    </row>
    <row r="7" spans="1:25">
      <c r="A7" s="1" t="s">
        <v>0</v>
      </c>
      <c r="B7" s="1" t="s">
        <v>6</v>
      </c>
      <c r="C7" s="1" t="s">
        <v>7</v>
      </c>
      <c r="D7" s="22" t="s">
        <v>8</v>
      </c>
      <c r="J7" s="14" t="s">
        <v>28</v>
      </c>
      <c r="K7" s="15"/>
      <c r="L7" s="16" t="s">
        <v>23</v>
      </c>
      <c r="M7" s="15">
        <v>6148611000000</v>
      </c>
      <c r="N7" s="14" t="s">
        <v>19</v>
      </c>
      <c r="O7" s="15">
        <v>2517332000000</v>
      </c>
      <c r="P7" s="16" t="s">
        <v>23</v>
      </c>
      <c r="Q7" s="15">
        <v>4373456000000</v>
      </c>
      <c r="R7" s="14" t="s">
        <v>19</v>
      </c>
      <c r="S7" s="15">
        <v>2337451000000</v>
      </c>
      <c r="T7" s="16" t="s">
        <v>23</v>
      </c>
      <c r="U7" s="15">
        <v>1940551000000</v>
      </c>
      <c r="V7" s="14" t="s">
        <v>19</v>
      </c>
      <c r="W7" s="15">
        <v>2974957000000</v>
      </c>
      <c r="X7" s="16" t="s">
        <v>23</v>
      </c>
      <c r="Y7" s="15">
        <v>876740000000</v>
      </c>
    </row>
    <row r="8" spans="1:25">
      <c r="A8" s="5">
        <v>2017</v>
      </c>
      <c r="B8" s="4">
        <f>D2</f>
        <v>131989603000000</v>
      </c>
      <c r="C8" s="4">
        <f>E2</f>
        <v>153773957000000</v>
      </c>
      <c r="D8" s="23">
        <f>SUM(B8/C8)*100</f>
        <v>85.833521862222739</v>
      </c>
      <c r="F8" s="22" t="s">
        <v>32</v>
      </c>
      <c r="G8" s="22" t="s">
        <v>33</v>
      </c>
      <c r="H8" s="22" t="s">
        <v>34</v>
      </c>
      <c r="J8" s="16" t="s">
        <v>29</v>
      </c>
      <c r="K8" s="15"/>
      <c r="L8" s="16" t="s">
        <v>24</v>
      </c>
      <c r="M8" s="15"/>
      <c r="N8" s="14" t="s">
        <v>28</v>
      </c>
      <c r="O8" s="15"/>
      <c r="P8" s="16" t="s">
        <v>24</v>
      </c>
      <c r="Q8" s="15">
        <v>7926787000000</v>
      </c>
      <c r="R8" s="14" t="s">
        <v>28</v>
      </c>
      <c r="S8" s="15"/>
      <c r="T8" s="16" t="s">
        <v>24</v>
      </c>
      <c r="U8" s="15">
        <v>8948801000000</v>
      </c>
      <c r="V8" s="14" t="s">
        <v>28</v>
      </c>
      <c r="W8" s="15"/>
      <c r="X8" s="16" t="s">
        <v>24</v>
      </c>
      <c r="Y8" s="15"/>
    </row>
    <row r="9" spans="1:25">
      <c r="A9" s="2">
        <v>2018</v>
      </c>
      <c r="B9" s="4">
        <f t="shared" ref="B9:C11" si="2">D3</f>
        <v>149154640000000</v>
      </c>
      <c r="C9" s="4">
        <f>E3</f>
        <v>173582894000000</v>
      </c>
      <c r="D9" s="23">
        <f>SUM(B9/C9)*100</f>
        <v>85.927038409671866</v>
      </c>
      <c r="F9" s="25">
        <v>2017</v>
      </c>
      <c r="G9" s="25">
        <v>0.93300000000000005</v>
      </c>
      <c r="H9" s="25">
        <v>0.82799999999999996</v>
      </c>
      <c r="J9" s="14"/>
      <c r="K9" s="15"/>
      <c r="L9" s="16"/>
      <c r="M9" s="15"/>
      <c r="N9" s="14"/>
      <c r="O9" s="15"/>
      <c r="P9" s="16"/>
      <c r="Q9" s="15"/>
      <c r="R9" s="14"/>
      <c r="S9" s="15"/>
      <c r="T9" s="16"/>
      <c r="U9" s="15"/>
      <c r="V9" s="14"/>
      <c r="W9" s="15"/>
      <c r="X9" s="16"/>
      <c r="Y9" s="15"/>
    </row>
    <row r="10" spans="1:25">
      <c r="A10" s="2">
        <v>2019</v>
      </c>
      <c r="B10" s="4">
        <f t="shared" si="2"/>
        <v>153042184000000</v>
      </c>
      <c r="C10" s="4">
        <f t="shared" si="2"/>
        <v>180706987000000</v>
      </c>
      <c r="D10" s="23">
        <f t="shared" ref="D10:D11" si="3">SUM(B10/C10)*100</f>
        <v>84.690795049335861</v>
      </c>
      <c r="F10" s="25">
        <v>2018</v>
      </c>
      <c r="G10" s="25">
        <v>0.93300000000000005</v>
      </c>
      <c r="H10" s="25">
        <v>0.82799999999999996</v>
      </c>
      <c r="J10" s="14"/>
      <c r="K10" s="15"/>
      <c r="L10" s="16"/>
      <c r="M10" s="15"/>
      <c r="N10" s="14"/>
      <c r="O10" s="15"/>
      <c r="P10" s="16"/>
      <c r="Q10" s="15"/>
      <c r="R10" s="14"/>
      <c r="S10" s="15"/>
      <c r="T10" s="16"/>
      <c r="U10" s="15"/>
      <c r="V10" s="14"/>
      <c r="W10" s="15"/>
      <c r="X10" s="16"/>
      <c r="Y10" s="15"/>
    </row>
    <row r="11" spans="1:25">
      <c r="A11" s="2">
        <v>2020</v>
      </c>
      <c r="B11" s="4">
        <f t="shared" si="2"/>
        <v>176467884000000</v>
      </c>
      <c r="C11" s="4">
        <f t="shared" si="2"/>
        <v>206297200000000</v>
      </c>
      <c r="D11" s="23">
        <f t="shared" si="3"/>
        <v>85.540610342748224</v>
      </c>
      <c r="F11" s="25">
        <v>2019</v>
      </c>
      <c r="G11" s="25">
        <v>0.93300000000000005</v>
      </c>
      <c r="H11" s="25">
        <v>0.82799999999999996</v>
      </c>
      <c r="J11" s="14"/>
      <c r="K11" s="15"/>
      <c r="L11" s="16"/>
      <c r="M11" s="15"/>
      <c r="N11" s="14"/>
      <c r="O11" s="15"/>
      <c r="P11" s="16"/>
      <c r="Q11" s="15"/>
      <c r="R11" s="14"/>
      <c r="S11" s="15"/>
      <c r="T11" s="16"/>
      <c r="U11" s="15"/>
      <c r="V11" s="14"/>
      <c r="W11" s="15"/>
      <c r="X11" s="16"/>
      <c r="Y11" s="15"/>
    </row>
    <row r="12" spans="1:25">
      <c r="F12" s="25">
        <v>2020</v>
      </c>
      <c r="G12" s="25">
        <v>0.93300000000000005</v>
      </c>
      <c r="H12" s="25">
        <v>0.82799999999999996</v>
      </c>
      <c r="J12" s="14"/>
      <c r="K12" s="15"/>
      <c r="L12" s="16"/>
      <c r="M12" s="15"/>
      <c r="N12" s="14"/>
      <c r="O12" s="15"/>
      <c r="P12" s="16"/>
      <c r="Q12" s="15"/>
      <c r="R12" s="14"/>
      <c r="S12" s="15"/>
      <c r="T12" s="16"/>
      <c r="U12" s="15"/>
      <c r="V12" s="14"/>
      <c r="W12" s="15"/>
      <c r="X12" s="16"/>
      <c r="Y12" s="15"/>
    </row>
    <row r="13" spans="1:25">
      <c r="A13" s="1" t="s">
        <v>0</v>
      </c>
      <c r="B13" s="1" t="s">
        <v>10</v>
      </c>
      <c r="C13" s="1" t="s">
        <v>7</v>
      </c>
      <c r="D13" s="22" t="s">
        <v>9</v>
      </c>
      <c r="F13" s="25">
        <v>2021</v>
      </c>
      <c r="G13" s="25"/>
      <c r="H13" s="25"/>
      <c r="J13" s="14"/>
      <c r="K13" s="15"/>
      <c r="L13" s="16"/>
      <c r="M13" s="15"/>
      <c r="N13" s="14"/>
      <c r="O13" s="15"/>
      <c r="P13" s="16"/>
      <c r="Q13" s="15"/>
      <c r="R13" s="14"/>
      <c r="S13" s="15"/>
      <c r="T13" s="16"/>
      <c r="U13" s="15"/>
      <c r="V13" s="14"/>
      <c r="W13" s="15"/>
      <c r="X13" s="16"/>
      <c r="Y13" s="15"/>
    </row>
    <row r="14" spans="1:25">
      <c r="A14" s="5">
        <v>2017</v>
      </c>
      <c r="B14" s="4">
        <v>2175824000000</v>
      </c>
      <c r="C14" s="4">
        <f>E2</f>
        <v>153773957000000</v>
      </c>
      <c r="D14" s="23">
        <f>B14/C14*100</f>
        <v>1.4149496068440248</v>
      </c>
      <c r="F14" s="25">
        <v>2022</v>
      </c>
      <c r="G14" s="25"/>
      <c r="H14" s="25"/>
      <c r="J14" s="14"/>
      <c r="K14" s="15"/>
      <c r="L14" s="16"/>
      <c r="M14" s="15"/>
      <c r="N14" s="14"/>
      <c r="O14" s="15"/>
      <c r="P14" s="16"/>
      <c r="Q14" s="15"/>
      <c r="R14" s="14"/>
      <c r="S14" s="15"/>
      <c r="T14" s="16"/>
      <c r="U14" s="15"/>
      <c r="V14" s="14"/>
      <c r="W14" s="15"/>
      <c r="X14" s="16"/>
      <c r="Y14" s="15"/>
    </row>
    <row r="15" spans="1:25">
      <c r="A15" s="2">
        <v>2018</v>
      </c>
      <c r="B15" s="4">
        <v>2638064000000</v>
      </c>
      <c r="C15" s="4">
        <f>E3</f>
        <v>173582894000000</v>
      </c>
      <c r="D15" s="23">
        <f>B15/C15*100</f>
        <v>1.5197718733736516</v>
      </c>
      <c r="J15" s="14" t="s">
        <v>26</v>
      </c>
      <c r="K15" s="15">
        <f>SUM(K4:K14)</f>
        <v>4654693000000</v>
      </c>
      <c r="L15" s="16" t="s">
        <v>27</v>
      </c>
      <c r="M15" s="15">
        <f>SUM(M5:M14)</f>
        <v>8177471000000</v>
      </c>
      <c r="N15" s="14" t="s">
        <v>26</v>
      </c>
      <c r="O15" s="15">
        <f>SUM(O4:O14)</f>
        <v>6009333000000</v>
      </c>
      <c r="P15" s="16" t="s">
        <v>27</v>
      </c>
      <c r="Q15" s="15">
        <f>SUM(Q5:Q14)</f>
        <v>13987077000000</v>
      </c>
      <c r="R15" s="14" t="s">
        <v>26</v>
      </c>
      <c r="S15" s="15">
        <f>SUM(S4:S14)</f>
        <v>5785911000000</v>
      </c>
      <c r="T15" s="16" t="s">
        <v>27</v>
      </c>
      <c r="U15" s="15">
        <f>SUM(U5:U14)</f>
        <v>12549407000000</v>
      </c>
      <c r="V15" s="14" t="s">
        <v>26</v>
      </c>
      <c r="W15" s="15">
        <f>SUM(W4:W14)</f>
        <v>6679821000000</v>
      </c>
      <c r="X15" s="16" t="s">
        <v>27</v>
      </c>
      <c r="Y15" s="15">
        <f>SUM(Y5:Y14)</f>
        <v>3032417000000</v>
      </c>
    </row>
    <row r="16" spans="1:25">
      <c r="A16" s="2">
        <v>2019</v>
      </c>
      <c r="B16" s="4">
        <v>2939243000000</v>
      </c>
      <c r="C16" s="4">
        <f t="shared" ref="C16:C17" si="4">E4</f>
        <v>180706987000000</v>
      </c>
      <c r="D16" s="23">
        <f t="shared" ref="D16:D17" si="5">SUM(B16/C16)*100</f>
        <v>1.6265242693687323</v>
      </c>
      <c r="J16" s="17" t="s">
        <v>25</v>
      </c>
      <c r="K16" s="18">
        <f>K3-K15</f>
        <v>149119264000000</v>
      </c>
      <c r="L16" s="17" t="s">
        <v>25</v>
      </c>
      <c r="M16" s="18">
        <f>M3-M15</f>
        <v>123812132000000</v>
      </c>
      <c r="N16" s="17" t="s">
        <v>25</v>
      </c>
      <c r="O16" s="18">
        <f>O3-O15</f>
        <v>167573561000000</v>
      </c>
      <c r="P16" s="17" t="s">
        <v>25</v>
      </c>
      <c r="Q16" s="18">
        <f>Q3-Q15</f>
        <v>135167563000000</v>
      </c>
      <c r="R16" s="17" t="s">
        <v>25</v>
      </c>
      <c r="S16" s="18">
        <f>S3-S15</f>
        <v>174921076000000</v>
      </c>
      <c r="T16" s="17" t="s">
        <v>25</v>
      </c>
      <c r="U16" s="18">
        <f>U3-U15</f>
        <v>140492777000000</v>
      </c>
      <c r="V16" s="17" t="s">
        <v>25</v>
      </c>
      <c r="W16" s="18">
        <f>W3-W15</f>
        <v>199617379000000</v>
      </c>
      <c r="X16" s="17" t="s">
        <v>25</v>
      </c>
      <c r="Y16" s="18">
        <f>Y3-Y15</f>
        <v>173435467000000</v>
      </c>
    </row>
    <row r="17" spans="1:11">
      <c r="A17" s="2">
        <v>2020</v>
      </c>
      <c r="B17" s="4">
        <v>2101671000000</v>
      </c>
      <c r="C17" s="4">
        <f t="shared" si="4"/>
        <v>206297200000000</v>
      </c>
      <c r="D17" s="23">
        <f t="shared" si="5"/>
        <v>1.0187588585787883</v>
      </c>
    </row>
    <row r="19" spans="1:11">
      <c r="A19" s="1" t="s">
        <v>0</v>
      </c>
      <c r="B19" s="1" t="s">
        <v>11</v>
      </c>
      <c r="C19" s="1" t="s">
        <v>12</v>
      </c>
      <c r="D19" s="22" t="s">
        <v>13</v>
      </c>
    </row>
    <row r="20" spans="1:11">
      <c r="A20" s="5">
        <v>2017</v>
      </c>
      <c r="B20" s="4">
        <f>K16</f>
        <v>149119264000000</v>
      </c>
      <c r="C20" s="4">
        <f>M16</f>
        <v>123812132000000</v>
      </c>
      <c r="D20" s="23">
        <f>B20/C20</f>
        <v>1.2043994525512249</v>
      </c>
    </row>
    <row r="21" spans="1:11">
      <c r="A21" s="2">
        <v>2018</v>
      </c>
      <c r="B21" s="11">
        <f>O16</f>
        <v>167573561000000</v>
      </c>
      <c r="C21" s="12">
        <f>Q16</f>
        <v>135167563000000</v>
      </c>
      <c r="D21" s="23">
        <f t="shared" ref="D21:D23" si="6">B21/C21</f>
        <v>1.2397468540584697</v>
      </c>
    </row>
    <row r="22" spans="1:11">
      <c r="A22" s="2">
        <v>2019</v>
      </c>
      <c r="B22" s="12">
        <f>S16</f>
        <v>174921076000000</v>
      </c>
      <c r="C22" s="12">
        <f>U16</f>
        <v>140492777000000</v>
      </c>
      <c r="D22" s="23">
        <f t="shared" si="6"/>
        <v>1.2450538720577784</v>
      </c>
    </row>
    <row r="23" spans="1:11">
      <c r="A23" s="2">
        <v>2020</v>
      </c>
      <c r="B23" s="12">
        <f>W16</f>
        <v>199617379000000</v>
      </c>
      <c r="C23" s="12">
        <f>Y16</f>
        <v>173435467000000</v>
      </c>
      <c r="D23" s="23">
        <f t="shared" si="6"/>
        <v>1.1509605414214383</v>
      </c>
    </row>
    <row r="24" spans="1:11">
      <c r="F24">
        <f>F2</f>
        <v>0.99829837610107153</v>
      </c>
      <c r="G24">
        <f>D8</f>
        <v>85.833521862222739</v>
      </c>
      <c r="H24">
        <f>D14</f>
        <v>1.4149496068440248</v>
      </c>
      <c r="I24">
        <f>D20</f>
        <v>1.2043994525512249</v>
      </c>
      <c r="J24">
        <f>G9</f>
        <v>0.93300000000000005</v>
      </c>
      <c r="K24">
        <f>H9</f>
        <v>0.82799999999999996</v>
      </c>
    </row>
    <row r="25" spans="1:11">
      <c r="F25">
        <f t="shared" ref="F25:F27" si="7">F3</f>
        <v>0.97228975172553578</v>
      </c>
      <c r="G25">
        <f t="shared" ref="G25:G27" si="8">D9</f>
        <v>85.927038409671866</v>
      </c>
      <c r="H25">
        <f t="shared" ref="H25:H27" si="9">D15</f>
        <v>1.5197718733736516</v>
      </c>
      <c r="I25">
        <f t="shared" ref="I25:I27" si="10">D21</f>
        <v>1.2397468540584697</v>
      </c>
      <c r="J25">
        <f t="shared" ref="J25:K27" si="11">G10</f>
        <v>0.93300000000000005</v>
      </c>
      <c r="K25">
        <f t="shared" si="11"/>
        <v>0.82799999999999996</v>
      </c>
    </row>
    <row r="26" spans="1:11">
      <c r="F26">
        <f t="shared" si="7"/>
        <v>0.95420195313942124</v>
      </c>
      <c r="G26">
        <f t="shared" si="8"/>
        <v>84.690795049335861</v>
      </c>
      <c r="H26">
        <f t="shared" si="9"/>
        <v>1.6265242693687323</v>
      </c>
      <c r="I26">
        <f t="shared" si="10"/>
        <v>1.2450538720577784</v>
      </c>
      <c r="J26">
        <f t="shared" si="11"/>
        <v>0.93300000000000005</v>
      </c>
      <c r="K26">
        <f t="shared" si="11"/>
        <v>0.82799999999999996</v>
      </c>
    </row>
    <row r="27" spans="1:11">
      <c r="F27">
        <f t="shared" si="7"/>
        <v>0.94661016977952195</v>
      </c>
      <c r="G27">
        <f t="shared" si="8"/>
        <v>85.540610342748224</v>
      </c>
      <c r="H27">
        <f t="shared" si="9"/>
        <v>1.0187588585787883</v>
      </c>
      <c r="I27">
        <f t="shared" si="10"/>
        <v>1.1509605414214383</v>
      </c>
      <c r="J27">
        <f t="shared" si="11"/>
        <v>0.93300000000000005</v>
      </c>
      <c r="K27">
        <f t="shared" si="11"/>
        <v>0.82799999999999996</v>
      </c>
    </row>
  </sheetData>
  <mergeCells count="4">
    <mergeCell ref="J1:M1"/>
    <mergeCell ref="N1:Q1"/>
    <mergeCell ref="R1:U1"/>
    <mergeCell ref="V1:Y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Y27"/>
  <sheetViews>
    <sheetView workbookViewId="0">
      <selection activeCell="G2" sqref="G2:G5"/>
    </sheetView>
  </sheetViews>
  <sheetFormatPr defaultRowHeight="15"/>
  <cols>
    <col min="1" max="1" width="6.5703125" bestFit="1" customWidth="1"/>
    <col min="2" max="2" width="22" bestFit="1" customWidth="1"/>
    <col min="3" max="5" width="20.5703125" bestFit="1" customWidth="1"/>
    <col min="6" max="6" width="11.85546875" bestFit="1" customWidth="1"/>
    <col min="10" max="10" width="20.42578125" bestFit="1" customWidth="1"/>
    <col min="11" max="11" width="22.140625" bestFit="1" customWidth="1"/>
    <col min="12" max="12" width="31" bestFit="1" customWidth="1"/>
    <col min="13" max="13" width="22.140625" bestFit="1" customWidth="1"/>
    <col min="14" max="14" width="20.42578125" bestFit="1" customWidth="1"/>
    <col min="15" max="15" width="22.140625" bestFit="1" customWidth="1"/>
    <col min="16" max="16" width="31" bestFit="1" customWidth="1"/>
    <col min="17" max="17" width="22.140625" bestFit="1" customWidth="1"/>
    <col min="18" max="18" width="20.42578125" bestFit="1" customWidth="1"/>
    <col min="19" max="19" width="22.140625" bestFit="1" customWidth="1"/>
    <col min="20" max="20" width="31" bestFit="1" customWidth="1"/>
    <col min="21" max="21" width="22.140625" bestFit="1" customWidth="1"/>
    <col min="22" max="22" width="20.42578125" bestFit="1" customWidth="1"/>
    <col min="23" max="23" width="22.140625" bestFit="1" customWidth="1"/>
    <col min="24" max="24" width="31" bestFit="1" customWidth="1"/>
    <col min="25" max="25" width="22.140625" bestFit="1" customWidth="1"/>
  </cols>
  <sheetData>
    <row r="1" spans="1: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2" t="s">
        <v>5</v>
      </c>
      <c r="J1" s="35">
        <v>2017</v>
      </c>
      <c r="K1" s="36"/>
      <c r="L1" s="36"/>
      <c r="M1" s="37"/>
      <c r="N1" s="35">
        <v>2018</v>
      </c>
      <c r="O1" s="36"/>
      <c r="P1" s="36"/>
      <c r="Q1" s="37"/>
      <c r="R1" s="35">
        <v>2019</v>
      </c>
      <c r="S1" s="36"/>
      <c r="T1" s="36"/>
      <c r="U1" s="37"/>
      <c r="V1" s="35">
        <v>2020</v>
      </c>
      <c r="W1" s="36"/>
      <c r="X1" s="36"/>
      <c r="Y1" s="37"/>
    </row>
    <row r="2" spans="1:25">
      <c r="A2" s="5">
        <v>2017</v>
      </c>
      <c r="B2" s="4">
        <v>625</v>
      </c>
      <c r="C2" s="6">
        <v>28042739205</v>
      </c>
      <c r="D2" s="4">
        <v>126817628000000</v>
      </c>
      <c r="E2" s="4">
        <v>148328370000000</v>
      </c>
      <c r="F2" s="23">
        <f>SUM(((B2*C2)+D2)/E2)</f>
        <v>0.97314047206967214</v>
      </c>
      <c r="G2">
        <f>LN(E2)</f>
        <v>32.630449648192702</v>
      </c>
      <c r="J2" s="21" t="s">
        <v>15</v>
      </c>
      <c r="K2" s="21"/>
      <c r="L2" s="21" t="s">
        <v>14</v>
      </c>
      <c r="M2" s="21"/>
      <c r="N2" s="21" t="s">
        <v>15</v>
      </c>
      <c r="O2" s="21"/>
      <c r="P2" s="21" t="s">
        <v>14</v>
      </c>
      <c r="Q2" s="21"/>
      <c r="R2" s="21" t="s">
        <v>15</v>
      </c>
      <c r="S2" s="21"/>
      <c r="T2" s="21" t="s">
        <v>14</v>
      </c>
      <c r="U2" s="21"/>
      <c r="V2" s="21" t="s">
        <v>15</v>
      </c>
      <c r="W2" s="21"/>
      <c r="X2" s="21" t="s">
        <v>14</v>
      </c>
      <c r="Y2" s="21"/>
    </row>
    <row r="3" spans="1:25">
      <c r="A3" s="2">
        <v>2018</v>
      </c>
      <c r="B3" s="4">
        <v>620</v>
      </c>
      <c r="C3" s="6">
        <v>28042739205</v>
      </c>
      <c r="D3" s="4">
        <v>130440930000000</v>
      </c>
      <c r="E3" s="4">
        <v>152892866000000</v>
      </c>
      <c r="F3" s="23">
        <f>SUM(((B3*C3)+D3)/E3)</f>
        <v>0.96686936529203393</v>
      </c>
      <c r="G3">
        <f t="shared" ref="G3:G5" si="0">LN(E3)</f>
        <v>32.66075856982868</v>
      </c>
      <c r="J3" s="14" t="s">
        <v>16</v>
      </c>
      <c r="K3" s="15">
        <v>148328370000000</v>
      </c>
      <c r="L3" s="16" t="s">
        <v>20</v>
      </c>
      <c r="M3" s="15">
        <v>128817628000000</v>
      </c>
      <c r="N3" s="14" t="s">
        <v>16</v>
      </c>
      <c r="O3" s="15">
        <v>152892866000000</v>
      </c>
      <c r="P3" s="16" t="s">
        <v>20</v>
      </c>
      <c r="Q3" s="15">
        <v>130440930000000</v>
      </c>
      <c r="R3" s="14" t="s">
        <v>16</v>
      </c>
      <c r="S3" s="15">
        <v>161451259000000</v>
      </c>
      <c r="T3" s="16" t="s">
        <v>20</v>
      </c>
      <c r="U3" s="15">
        <v>137413908000000</v>
      </c>
      <c r="V3" s="14" t="s">
        <v>16</v>
      </c>
      <c r="W3" s="15">
        <v>197726097000000</v>
      </c>
      <c r="X3" s="16" t="s">
        <v>20</v>
      </c>
      <c r="Y3" s="15">
        <v>162654644000000</v>
      </c>
    </row>
    <row r="4" spans="1:25">
      <c r="A4" s="2">
        <v>2019</v>
      </c>
      <c r="B4" s="4">
        <v>1265</v>
      </c>
      <c r="C4" s="6">
        <v>28042739205</v>
      </c>
      <c r="D4" s="4">
        <v>137413908000000</v>
      </c>
      <c r="E4" s="4">
        <v>161451259000000</v>
      </c>
      <c r="F4" s="23">
        <f t="shared" ref="F4:F5" si="1">SUM(((B4*C4)+D4)/E4)</f>
        <v>1.0708369458693723</v>
      </c>
      <c r="G4">
        <f t="shared" si="0"/>
        <v>32.715224411182326</v>
      </c>
      <c r="J4" s="14" t="s">
        <v>17</v>
      </c>
      <c r="K4" s="15">
        <v>2460534000000</v>
      </c>
      <c r="L4" s="16" t="s">
        <v>30</v>
      </c>
      <c r="M4" s="15">
        <v>1185243000000</v>
      </c>
      <c r="N4" s="14" t="s">
        <v>17</v>
      </c>
      <c r="O4" s="15">
        <v>2552305000000</v>
      </c>
      <c r="P4" s="16" t="s">
        <v>30</v>
      </c>
      <c r="Q4" s="15">
        <v>1068985000000</v>
      </c>
      <c r="R4" s="14" t="s">
        <v>17</v>
      </c>
      <c r="S4" s="15">
        <v>2451459000000</v>
      </c>
      <c r="T4" s="16" t="s">
        <v>30</v>
      </c>
      <c r="U4" s="15">
        <v>992138000000</v>
      </c>
      <c r="V4" s="14" t="s">
        <v>17</v>
      </c>
      <c r="W4" s="15">
        <v>3073596000000</v>
      </c>
      <c r="X4" s="16" t="s">
        <v>30</v>
      </c>
      <c r="Y4" s="10">
        <v>105197000000</v>
      </c>
    </row>
    <row r="5" spans="1:25">
      <c r="A5" s="2">
        <v>2020</v>
      </c>
      <c r="B5" s="4">
        <v>3140</v>
      </c>
      <c r="C5" s="6">
        <v>28042739205</v>
      </c>
      <c r="D5" s="4">
        <v>162654644000000</v>
      </c>
      <c r="E5" s="4">
        <v>197726097000000</v>
      </c>
      <c r="F5" s="23">
        <f t="shared" si="1"/>
        <v>1.2679603193892004</v>
      </c>
      <c r="G5">
        <f t="shared" si="0"/>
        <v>32.917903840428387</v>
      </c>
      <c r="J5" s="14" t="s">
        <v>18</v>
      </c>
      <c r="K5" s="15">
        <v>2454077000000</v>
      </c>
      <c r="L5" s="14" t="s">
        <v>28</v>
      </c>
      <c r="M5" s="15">
        <v>5346400000000</v>
      </c>
      <c r="N5" s="16" t="s">
        <v>29</v>
      </c>
      <c r="O5" s="15">
        <v>498426000000</v>
      </c>
      <c r="P5" s="14" t="s">
        <v>28</v>
      </c>
      <c r="Q5" s="15">
        <v>3715302000000</v>
      </c>
      <c r="R5" s="16" t="s">
        <v>29</v>
      </c>
      <c r="S5" s="15">
        <v>516952000000</v>
      </c>
      <c r="T5" s="14" t="s">
        <v>28</v>
      </c>
      <c r="U5" s="15">
        <v>1286680000000</v>
      </c>
      <c r="V5" s="16" t="s">
        <v>29</v>
      </c>
      <c r="W5" s="10">
        <v>560917000000</v>
      </c>
      <c r="X5" s="14" t="s">
        <v>28</v>
      </c>
      <c r="Y5" s="15">
        <v>609738000000</v>
      </c>
    </row>
    <row r="6" spans="1:25">
      <c r="A6" s="3"/>
      <c r="B6" s="3"/>
      <c r="C6" s="3"/>
      <c r="D6" s="3"/>
      <c r="E6" s="3"/>
      <c r="F6" s="3"/>
      <c r="J6" s="14" t="s">
        <v>19</v>
      </c>
      <c r="K6" s="15">
        <v>3944492000000</v>
      </c>
      <c r="L6" s="16" t="s">
        <v>21</v>
      </c>
      <c r="M6" s="19">
        <v>138159000000</v>
      </c>
      <c r="N6" s="14" t="s">
        <v>18</v>
      </c>
      <c r="O6" s="15">
        <v>2181667000000</v>
      </c>
      <c r="P6" s="16" t="s">
        <v>21</v>
      </c>
      <c r="Q6" s="15">
        <v>20163000000</v>
      </c>
      <c r="R6" s="14" t="s">
        <v>18</v>
      </c>
      <c r="S6" s="15">
        <v>1643021000000</v>
      </c>
      <c r="T6" s="16" t="s">
        <v>21</v>
      </c>
      <c r="U6" s="15">
        <v>156067000000</v>
      </c>
      <c r="V6" s="14" t="s">
        <v>18</v>
      </c>
      <c r="W6" s="15">
        <v>2195260000000</v>
      </c>
      <c r="X6" t="s">
        <v>31</v>
      </c>
      <c r="Y6" s="15">
        <v>9106068000000</v>
      </c>
    </row>
    <row r="7" spans="1:25">
      <c r="A7" s="1" t="s">
        <v>0</v>
      </c>
      <c r="B7" s="1" t="s">
        <v>6</v>
      </c>
      <c r="C7" s="1" t="s">
        <v>7</v>
      </c>
      <c r="D7" s="22" t="s">
        <v>8</v>
      </c>
      <c r="J7" s="14" t="s">
        <v>28</v>
      </c>
      <c r="K7" s="15"/>
      <c r="L7" s="16" t="s">
        <v>22</v>
      </c>
      <c r="M7" s="15">
        <v>724977000000</v>
      </c>
      <c r="N7" s="14" t="s">
        <v>19</v>
      </c>
      <c r="O7" s="15">
        <v>4553212000000</v>
      </c>
      <c r="P7" s="16" t="s">
        <v>22</v>
      </c>
      <c r="Q7" s="15">
        <v>621315000000</v>
      </c>
      <c r="R7" s="14" t="s">
        <v>19</v>
      </c>
      <c r="S7" s="15">
        <v>4811897000000</v>
      </c>
      <c r="T7" s="16" t="s">
        <v>22</v>
      </c>
      <c r="U7" s="15">
        <v>562970000000</v>
      </c>
      <c r="V7" s="14" t="s">
        <v>19</v>
      </c>
      <c r="W7" s="15">
        <v>3740326000000</v>
      </c>
      <c r="X7" s="16" t="s">
        <v>21</v>
      </c>
      <c r="Y7" s="15">
        <v>139727000000</v>
      </c>
    </row>
    <row r="8" spans="1:25">
      <c r="A8" s="5">
        <v>2017</v>
      </c>
      <c r="B8" s="4">
        <f>D2</f>
        <v>126817628000000</v>
      </c>
      <c r="C8" s="4">
        <f>E2</f>
        <v>148328370000000</v>
      </c>
      <c r="D8" s="23">
        <f>SUM(B8/C8)*100</f>
        <v>85.497890929429076</v>
      </c>
      <c r="F8" s="22" t="s">
        <v>32</v>
      </c>
      <c r="G8" s="22" t="s">
        <v>33</v>
      </c>
      <c r="H8" s="22" t="s">
        <v>34</v>
      </c>
      <c r="J8" s="16" t="s">
        <v>29</v>
      </c>
      <c r="K8" s="15">
        <v>485283000000</v>
      </c>
      <c r="L8" s="16" t="s">
        <v>23</v>
      </c>
      <c r="M8" s="19">
        <v>610000000</v>
      </c>
      <c r="N8" s="14" t="s">
        <v>28</v>
      </c>
      <c r="O8" s="15"/>
      <c r="P8" s="16" t="s">
        <v>23</v>
      </c>
      <c r="Q8" s="15">
        <v>563000000</v>
      </c>
      <c r="R8" s="14" t="s">
        <v>28</v>
      </c>
      <c r="S8" s="15"/>
      <c r="T8" s="16" t="s">
        <v>23</v>
      </c>
      <c r="U8" s="19">
        <v>1585000000</v>
      </c>
      <c r="V8" s="14" t="s">
        <v>28</v>
      </c>
      <c r="W8" s="15"/>
      <c r="X8" s="16" t="s">
        <v>22</v>
      </c>
      <c r="Y8" s="15">
        <v>1141112000000</v>
      </c>
    </row>
    <row r="9" spans="1:25">
      <c r="A9" s="2">
        <v>2018</v>
      </c>
      <c r="B9" s="4">
        <f t="shared" ref="B9:C11" si="2">D3</f>
        <v>130440930000000</v>
      </c>
      <c r="C9" s="4">
        <f>E3</f>
        <v>152892866000000</v>
      </c>
      <c r="D9" s="23">
        <f>SUM(B9/C9)*100</f>
        <v>85.315249437472119</v>
      </c>
      <c r="F9" s="25">
        <v>2017</v>
      </c>
      <c r="G9" s="25">
        <v>0.99299999999999999</v>
      </c>
      <c r="H9" s="25">
        <v>0.82799999999999996</v>
      </c>
      <c r="J9" s="14"/>
      <c r="K9" s="15"/>
      <c r="L9" s="14" t="s">
        <v>28</v>
      </c>
      <c r="M9" s="15">
        <v>11338000000</v>
      </c>
      <c r="N9" s="14"/>
      <c r="O9" s="15"/>
      <c r="P9" s="14" t="s">
        <v>28</v>
      </c>
      <c r="Q9" s="15">
        <v>114142000000</v>
      </c>
      <c r="R9" s="14"/>
      <c r="S9" s="15"/>
      <c r="T9" s="14" t="s">
        <v>28</v>
      </c>
      <c r="U9" s="15">
        <v>80516000000</v>
      </c>
      <c r="V9" s="14"/>
      <c r="W9" s="15"/>
      <c r="X9" s="16" t="s">
        <v>23</v>
      </c>
      <c r="Y9" s="15">
        <v>12927000000</v>
      </c>
    </row>
    <row r="10" spans="1:25">
      <c r="A10" s="2">
        <v>2019</v>
      </c>
      <c r="B10" s="4">
        <f t="shared" si="2"/>
        <v>137413908000000</v>
      </c>
      <c r="C10" s="4">
        <f t="shared" si="2"/>
        <v>161451259000000</v>
      </c>
      <c r="D10" s="23">
        <f t="shared" ref="D10:D11" si="3">SUM(B10/C10)*100</f>
        <v>85.11169801407371</v>
      </c>
      <c r="F10" s="25">
        <v>2018</v>
      </c>
      <c r="G10" s="25">
        <v>0.99299999999999999</v>
      </c>
      <c r="H10" s="25">
        <v>0.82799999999999996</v>
      </c>
      <c r="J10" s="14"/>
      <c r="K10" s="15"/>
      <c r="L10" s="16" t="s">
        <v>24</v>
      </c>
      <c r="M10" s="15"/>
      <c r="N10" s="14"/>
      <c r="O10" s="15"/>
      <c r="P10" s="16" t="s">
        <v>24</v>
      </c>
      <c r="Q10" s="15"/>
      <c r="R10" s="14"/>
      <c r="S10" s="15"/>
      <c r="T10" s="16" t="s">
        <v>24</v>
      </c>
      <c r="U10" s="15">
        <v>4733309000000</v>
      </c>
      <c r="V10" s="14"/>
      <c r="W10" s="15"/>
      <c r="X10" s="14" t="s">
        <v>28</v>
      </c>
      <c r="Y10" s="15">
        <v>237026000000</v>
      </c>
    </row>
    <row r="11" spans="1:25">
      <c r="A11" s="2">
        <v>2020</v>
      </c>
      <c r="B11" s="4">
        <f t="shared" si="2"/>
        <v>162654644000000</v>
      </c>
      <c r="C11" s="4">
        <f t="shared" si="2"/>
        <v>197726097000000</v>
      </c>
      <c r="D11" s="23">
        <f t="shared" si="3"/>
        <v>82.262607955084448</v>
      </c>
      <c r="F11" s="25">
        <v>2019</v>
      </c>
      <c r="G11" s="25">
        <v>0.99299999999999999</v>
      </c>
      <c r="H11" s="25">
        <v>0.82799999999999996</v>
      </c>
      <c r="J11" s="14"/>
      <c r="K11" s="15"/>
      <c r="L11" s="16"/>
      <c r="M11" s="15"/>
      <c r="N11" s="14"/>
      <c r="O11" s="15"/>
      <c r="P11" s="16"/>
      <c r="Q11" s="15"/>
      <c r="R11" s="14"/>
      <c r="S11" s="15"/>
      <c r="T11" s="16"/>
      <c r="U11" s="15"/>
      <c r="V11" s="14"/>
      <c r="W11" s="15"/>
      <c r="X11" s="16" t="s">
        <v>24</v>
      </c>
      <c r="Y11" s="15"/>
    </row>
    <row r="12" spans="1:25">
      <c r="F12" s="25">
        <v>2020</v>
      </c>
      <c r="G12" s="25">
        <v>0.99299999999999999</v>
      </c>
      <c r="H12" s="25">
        <v>0.82799999999999996</v>
      </c>
      <c r="J12" s="14"/>
      <c r="K12" s="15"/>
      <c r="L12" s="16"/>
      <c r="M12" s="15"/>
      <c r="N12" s="14"/>
      <c r="O12" s="15"/>
      <c r="P12" s="16"/>
      <c r="Q12" s="15"/>
      <c r="R12" s="14"/>
      <c r="S12" s="15"/>
      <c r="T12" s="16"/>
      <c r="U12" s="15"/>
      <c r="V12" s="14"/>
      <c r="W12" s="15"/>
      <c r="X12" s="16"/>
      <c r="Y12" s="15"/>
    </row>
    <row r="13" spans="1:25">
      <c r="A13" s="1" t="s">
        <v>0</v>
      </c>
      <c r="B13" s="1" t="s">
        <v>10</v>
      </c>
      <c r="C13" s="1" t="s">
        <v>7</v>
      </c>
      <c r="D13" s="22" t="s">
        <v>9</v>
      </c>
      <c r="F13" s="25">
        <v>2021</v>
      </c>
      <c r="G13" s="25"/>
      <c r="H13" s="25"/>
      <c r="J13" s="14"/>
      <c r="K13" s="15"/>
      <c r="L13" s="16"/>
      <c r="M13" s="15"/>
      <c r="N13" s="14"/>
      <c r="O13" s="15"/>
      <c r="P13" s="16"/>
      <c r="Q13" s="15"/>
      <c r="R13" s="14"/>
      <c r="S13" s="15"/>
      <c r="T13" s="16"/>
      <c r="U13" s="15"/>
      <c r="V13" s="14"/>
      <c r="W13" s="15"/>
      <c r="X13" s="16"/>
      <c r="Y13" s="15"/>
    </row>
    <row r="14" spans="1:25">
      <c r="A14" s="5">
        <v>2017</v>
      </c>
      <c r="B14" s="4">
        <v>748433000000</v>
      </c>
      <c r="C14" s="4">
        <f>E2</f>
        <v>148328370000000</v>
      </c>
      <c r="D14" s="23">
        <f>B14/C14*100</f>
        <v>0.50457845656903</v>
      </c>
      <c r="F14" s="25">
        <v>2022</v>
      </c>
      <c r="G14" s="25"/>
      <c r="H14" s="25"/>
      <c r="J14" s="14"/>
      <c r="K14" s="15"/>
      <c r="L14" s="16"/>
      <c r="M14" s="15"/>
      <c r="N14" s="14"/>
      <c r="O14" s="15"/>
      <c r="P14" s="16"/>
      <c r="Q14" s="15"/>
      <c r="R14" s="14"/>
      <c r="S14" s="15"/>
      <c r="T14" s="16"/>
      <c r="U14" s="15"/>
      <c r="V14" s="14"/>
      <c r="W14" s="15"/>
      <c r="X14" s="16"/>
      <c r="Y14" s="15"/>
    </row>
    <row r="15" spans="1:25">
      <c r="A15" s="2">
        <v>2018</v>
      </c>
      <c r="B15" s="4">
        <v>901252000000</v>
      </c>
      <c r="C15" s="4">
        <f>E3</f>
        <v>152892866000000</v>
      </c>
      <c r="D15" s="23">
        <f>B15/C15*100</f>
        <v>0.58946635221031174</v>
      </c>
      <c r="J15" s="14" t="s">
        <v>26</v>
      </c>
      <c r="K15" s="15">
        <f>SUM(K4:K14)</f>
        <v>9344386000000</v>
      </c>
      <c r="L15" s="16" t="s">
        <v>27</v>
      </c>
      <c r="M15" s="15">
        <f>SUM(M5:M14)</f>
        <v>6221484000000</v>
      </c>
      <c r="N15" s="14" t="s">
        <v>26</v>
      </c>
      <c r="O15" s="15">
        <f>SUM(O4:O14)</f>
        <v>9785610000000</v>
      </c>
      <c r="P15" s="16" t="s">
        <v>27</v>
      </c>
      <c r="Q15" s="15">
        <f>SUM(Q5:Q14)</f>
        <v>4471485000000</v>
      </c>
      <c r="R15" s="14" t="s">
        <v>26</v>
      </c>
      <c r="S15" s="15">
        <f>SUM(S4:S14)</f>
        <v>9423329000000</v>
      </c>
      <c r="T15" s="16" t="s">
        <v>27</v>
      </c>
      <c r="U15" s="15">
        <f>SUM(U5:U14)</f>
        <v>6821127000000</v>
      </c>
      <c r="V15" s="14" t="s">
        <v>26</v>
      </c>
      <c r="W15" s="15">
        <f>SUM(W4:W14)</f>
        <v>9570099000000</v>
      </c>
      <c r="X15" s="16" t="s">
        <v>27</v>
      </c>
      <c r="Y15" s="15">
        <f>SUM(Y5:Y14)</f>
        <v>11246598000000</v>
      </c>
    </row>
    <row r="16" spans="1:25">
      <c r="A16" s="2">
        <v>2019</v>
      </c>
      <c r="B16" s="4">
        <v>1500420000000</v>
      </c>
      <c r="C16" s="4">
        <f t="shared" ref="C16:C17" si="4">E4</f>
        <v>161451259000000</v>
      </c>
      <c r="D16" s="23">
        <f t="shared" ref="D16:D17" si="5">SUM(B16/C16)*100</f>
        <v>0.92933310603666464</v>
      </c>
      <c r="J16" s="17" t="s">
        <v>25</v>
      </c>
      <c r="K16" s="18">
        <f>K3-K15</f>
        <v>138983984000000</v>
      </c>
      <c r="L16" s="17" t="s">
        <v>25</v>
      </c>
      <c r="M16" s="18">
        <f>M3-M15</f>
        <v>122596144000000</v>
      </c>
      <c r="N16" s="17" t="s">
        <v>25</v>
      </c>
      <c r="O16" s="18">
        <f>O3-O15</f>
        <v>143107256000000</v>
      </c>
      <c r="P16" s="17" t="s">
        <v>25</v>
      </c>
      <c r="Q16" s="18">
        <f>Q3-Q15</f>
        <v>125969445000000</v>
      </c>
      <c r="R16" s="17" t="s">
        <v>25</v>
      </c>
      <c r="S16" s="18">
        <f>S3-S15</f>
        <v>152027930000000</v>
      </c>
      <c r="T16" s="17" t="s">
        <v>25</v>
      </c>
      <c r="U16" s="18">
        <f>U3-U15</f>
        <v>130592781000000</v>
      </c>
      <c r="V16" s="17" t="s">
        <v>25</v>
      </c>
      <c r="W16" s="18">
        <f>W3-W15</f>
        <v>188155998000000</v>
      </c>
      <c r="X16" s="17" t="s">
        <v>25</v>
      </c>
      <c r="Y16" s="18">
        <f>Y3-Y15</f>
        <v>151408046000000</v>
      </c>
    </row>
    <row r="17" spans="1:11">
      <c r="A17" s="2">
        <v>2020</v>
      </c>
      <c r="B17" s="4">
        <v>721587000000</v>
      </c>
      <c r="C17" s="4">
        <f t="shared" si="4"/>
        <v>197726097000000</v>
      </c>
      <c r="D17" s="23">
        <f t="shared" si="5"/>
        <v>0.36494272174906683</v>
      </c>
      <c r="I17" s="8"/>
      <c r="J17" s="9"/>
    </row>
    <row r="19" spans="1:11">
      <c r="A19" s="1" t="s">
        <v>0</v>
      </c>
      <c r="B19" s="1" t="s">
        <v>11</v>
      </c>
      <c r="C19" s="1" t="s">
        <v>12</v>
      </c>
      <c r="D19" s="22" t="s">
        <v>13</v>
      </c>
      <c r="J19" s="7"/>
    </row>
    <row r="20" spans="1:11">
      <c r="A20" s="5">
        <v>2017</v>
      </c>
      <c r="B20" s="4">
        <f>K16</f>
        <v>138983984000000</v>
      </c>
      <c r="C20" s="4">
        <f>M16</f>
        <v>122596144000000</v>
      </c>
      <c r="D20" s="23">
        <f>B20/C20</f>
        <v>1.1336733723044339</v>
      </c>
      <c r="J20" s="7"/>
    </row>
    <row r="21" spans="1:11">
      <c r="A21" s="2">
        <v>2018</v>
      </c>
      <c r="B21" s="11">
        <f>O16</f>
        <v>143107256000000</v>
      </c>
      <c r="C21" s="12">
        <f>Q16</f>
        <v>125969445000000</v>
      </c>
      <c r="D21" s="23">
        <f t="shared" ref="D21:D23" si="6">B21/C21</f>
        <v>1.1360473645017648</v>
      </c>
      <c r="J21" s="7"/>
    </row>
    <row r="22" spans="1:11">
      <c r="A22" s="2">
        <v>2019</v>
      </c>
      <c r="B22" s="12">
        <f>S16</f>
        <v>152027930000000</v>
      </c>
      <c r="C22" s="12">
        <f>U16</f>
        <v>130592781000000</v>
      </c>
      <c r="D22" s="23">
        <f t="shared" si="6"/>
        <v>1.1641373193515192</v>
      </c>
      <c r="J22" s="7"/>
    </row>
    <row r="23" spans="1:11">
      <c r="A23" s="2">
        <v>2020</v>
      </c>
      <c r="B23" s="12">
        <f>W16</f>
        <v>188155998000000</v>
      </c>
      <c r="C23" s="12">
        <f>Y16</f>
        <v>151408046000000</v>
      </c>
      <c r="D23" s="23">
        <f t="shared" si="6"/>
        <v>1.2427080526486685</v>
      </c>
      <c r="J23" s="7"/>
    </row>
    <row r="24" spans="1:11">
      <c r="F24">
        <f>F2</f>
        <v>0.97314047206967214</v>
      </c>
      <c r="G24">
        <f>D8</f>
        <v>85.497890929429076</v>
      </c>
      <c r="H24">
        <f>D14</f>
        <v>0.50457845656903</v>
      </c>
      <c r="I24">
        <f>D20</f>
        <v>1.1336733723044339</v>
      </c>
      <c r="J24">
        <f>G9</f>
        <v>0.99299999999999999</v>
      </c>
      <c r="K24">
        <f>H9</f>
        <v>0.82799999999999996</v>
      </c>
    </row>
    <row r="25" spans="1:11">
      <c r="F25">
        <f t="shared" ref="F25:F27" si="7">F3</f>
        <v>0.96686936529203393</v>
      </c>
      <c r="G25">
        <f t="shared" ref="G25:G27" si="8">D9</f>
        <v>85.315249437472119</v>
      </c>
      <c r="H25">
        <f t="shared" ref="H25:H27" si="9">D15</f>
        <v>0.58946635221031174</v>
      </c>
      <c r="I25">
        <f t="shared" ref="I25:I27" si="10">D21</f>
        <v>1.1360473645017648</v>
      </c>
      <c r="J25">
        <f t="shared" ref="J25:K27" si="11">G10</f>
        <v>0.99299999999999999</v>
      </c>
      <c r="K25">
        <f t="shared" si="11"/>
        <v>0.82799999999999996</v>
      </c>
    </row>
    <row r="26" spans="1:11">
      <c r="F26">
        <f t="shared" si="7"/>
        <v>1.0708369458693723</v>
      </c>
      <c r="G26">
        <f t="shared" si="8"/>
        <v>85.11169801407371</v>
      </c>
      <c r="H26">
        <f t="shared" si="9"/>
        <v>0.92933310603666464</v>
      </c>
      <c r="I26">
        <f t="shared" si="10"/>
        <v>1.1641373193515192</v>
      </c>
      <c r="J26">
        <f t="shared" si="11"/>
        <v>0.99299999999999999</v>
      </c>
      <c r="K26">
        <f t="shared" si="11"/>
        <v>0.82799999999999996</v>
      </c>
    </row>
    <row r="27" spans="1:11">
      <c r="F27">
        <f t="shared" si="7"/>
        <v>1.2679603193892004</v>
      </c>
      <c r="G27">
        <f t="shared" si="8"/>
        <v>82.262607955084448</v>
      </c>
      <c r="H27">
        <f t="shared" si="9"/>
        <v>0.36494272174906683</v>
      </c>
      <c r="I27">
        <f t="shared" si="10"/>
        <v>1.2427080526486685</v>
      </c>
      <c r="J27">
        <f t="shared" si="11"/>
        <v>0.99299999999999999</v>
      </c>
      <c r="K27">
        <f t="shared" si="11"/>
        <v>0.82799999999999996</v>
      </c>
    </row>
  </sheetData>
  <mergeCells count="4">
    <mergeCell ref="J1:M1"/>
    <mergeCell ref="N1:Q1"/>
    <mergeCell ref="R1:U1"/>
    <mergeCell ref="V1:Y1"/>
  </mergeCells>
  <pageMargins left="0.7" right="0.7" top="0.75" bottom="0.75" header="0.3" footer="0.3"/>
  <pageSetup paperSize="9" orientation="portrait" horizontalDpi="4294967293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2:V39"/>
  <sheetViews>
    <sheetView tabSelected="1" topLeftCell="A23" workbookViewId="0">
      <selection activeCell="L37" sqref="L37"/>
    </sheetView>
  </sheetViews>
  <sheetFormatPr defaultRowHeight="15"/>
  <cols>
    <col min="1" max="16" width="9.140625" style="26"/>
    <col min="17" max="17" width="6.5703125" style="26" customWidth="1"/>
    <col min="18" max="18" width="17.28515625" style="26" customWidth="1"/>
    <col min="19" max="16384" width="9.140625" style="26"/>
  </cols>
  <sheetData>
    <row r="2" spans="1:22">
      <c r="R2" s="38" t="s">
        <v>45</v>
      </c>
      <c r="S2" s="38" t="s">
        <v>32</v>
      </c>
      <c r="T2" s="38"/>
      <c r="U2" s="38"/>
      <c r="V2" s="38"/>
    </row>
    <row r="3" spans="1:22">
      <c r="B3" s="26" t="s">
        <v>32</v>
      </c>
      <c r="C3" s="26" t="s">
        <v>42</v>
      </c>
      <c r="D3" s="26" t="s">
        <v>8</v>
      </c>
      <c r="E3" s="26" t="s">
        <v>9</v>
      </c>
      <c r="F3" s="26" t="s">
        <v>13</v>
      </c>
      <c r="G3" s="26" t="s">
        <v>33</v>
      </c>
      <c r="H3" s="26" t="s">
        <v>34</v>
      </c>
      <c r="I3" s="26" t="s">
        <v>43</v>
      </c>
      <c r="O3" s="26" t="s">
        <v>33</v>
      </c>
      <c r="R3" s="38"/>
      <c r="S3" s="29">
        <v>2017</v>
      </c>
      <c r="T3" s="29">
        <v>2018</v>
      </c>
      <c r="U3" s="29">
        <v>2019</v>
      </c>
      <c r="V3" s="29">
        <v>2020</v>
      </c>
    </row>
    <row r="4" spans="1:22">
      <c r="A4" s="26" t="s">
        <v>35</v>
      </c>
      <c r="B4" s="26">
        <v>2017</v>
      </c>
      <c r="C4" s="26">
        <v>1.5391905952043206</v>
      </c>
      <c r="D4" s="26">
        <v>81.957102521439822</v>
      </c>
      <c r="E4" s="26">
        <v>3.1081618810444329</v>
      </c>
      <c r="F4" s="26">
        <v>1.2239782528882031</v>
      </c>
      <c r="G4" s="26">
        <v>1</v>
      </c>
      <c r="H4" s="39">
        <v>0.94199999999999995</v>
      </c>
      <c r="I4" s="26">
        <v>34.251520459649555</v>
      </c>
      <c r="N4" s="26" t="s">
        <v>35</v>
      </c>
      <c r="O4" s="28">
        <v>1.2239782528882031</v>
      </c>
      <c r="Q4" s="27">
        <v>1</v>
      </c>
      <c r="R4" s="30" t="str">
        <f>N4</f>
        <v>BBCA</v>
      </c>
      <c r="S4" s="31">
        <f>O4</f>
        <v>1.2239782528882031</v>
      </c>
      <c r="T4" s="31">
        <f>O5</f>
        <v>1.2188626747960329</v>
      </c>
      <c r="U4" s="31">
        <f>O6</f>
        <v>1.2285645685555897</v>
      </c>
      <c r="V4" s="31">
        <f>O7</f>
        <v>1.2034242839387903</v>
      </c>
    </row>
    <row r="5" spans="1:22">
      <c r="B5" s="26">
        <v>2018</v>
      </c>
      <c r="C5" s="26">
        <v>1.5876432827684495</v>
      </c>
      <c r="D5" s="26">
        <v>81.043713582699993</v>
      </c>
      <c r="E5" s="26">
        <v>3.1343401886582378</v>
      </c>
      <c r="F5" s="26">
        <v>1.2188626747960329</v>
      </c>
      <c r="G5" s="26">
        <v>1</v>
      </c>
      <c r="H5" s="39">
        <v>0.94199999999999995</v>
      </c>
      <c r="I5" s="26">
        <v>34.346147431647651</v>
      </c>
      <c r="O5" s="28">
        <v>1.2188626747960329</v>
      </c>
      <c r="Q5" s="27">
        <v>2</v>
      </c>
      <c r="R5" s="30" t="str">
        <f>N8</f>
        <v>BBRI</v>
      </c>
      <c r="S5" s="31">
        <f>O8</f>
        <v>1.2046815889365257</v>
      </c>
      <c r="T5" s="31">
        <f>O9</f>
        <v>1.2220293929842982</v>
      </c>
      <c r="U5" s="31">
        <f>O10</f>
        <v>1.2779516669596254</v>
      </c>
      <c r="V5" s="31">
        <f>O11</f>
        <v>1.2311998006651745</v>
      </c>
    </row>
    <row r="6" spans="1:22">
      <c r="B6" s="26">
        <v>2019</v>
      </c>
      <c r="C6" s="26">
        <v>1.7020446438554446</v>
      </c>
      <c r="D6" s="26">
        <v>80.530547780734153</v>
      </c>
      <c r="E6" s="26">
        <v>3.1088472550157364</v>
      </c>
      <c r="F6" s="26">
        <v>1.2285645685555897</v>
      </c>
      <c r="G6" s="26">
        <v>1</v>
      </c>
      <c r="H6" s="39">
        <v>0.94199999999999995</v>
      </c>
      <c r="I6" s="26">
        <v>34.454295608183962</v>
      </c>
      <c r="O6" s="28">
        <v>1.2285645685555897</v>
      </c>
      <c r="Q6" s="27">
        <v>3</v>
      </c>
      <c r="R6" s="30" t="str">
        <f>N12</f>
        <v>BBTN</v>
      </c>
      <c r="S6" s="31">
        <f>O12</f>
        <v>1.2821524173312702</v>
      </c>
      <c r="T6" s="31">
        <f>O13</f>
        <v>1.2623702709905247</v>
      </c>
      <c r="U6" s="31">
        <f>O14</f>
        <v>1.247535979871117</v>
      </c>
      <c r="V6" s="31">
        <f>O15</f>
        <v>1.1697383222356921</v>
      </c>
    </row>
    <row r="7" spans="1:22">
      <c r="B7" s="26">
        <v>2020</v>
      </c>
      <c r="C7" s="26">
        <v>1.5992539751861639</v>
      </c>
      <c r="D7" s="26">
        <v>82.331945687423328</v>
      </c>
      <c r="E7" s="26">
        <v>2.5239735710951083</v>
      </c>
      <c r="F7" s="26">
        <v>1.2034242839387903</v>
      </c>
      <c r="G7" s="26">
        <v>1</v>
      </c>
      <c r="H7" s="39">
        <v>0.94199999999999995</v>
      </c>
      <c r="I7" s="26">
        <v>34.611627386538146</v>
      </c>
      <c r="O7" s="28">
        <v>1.2034242839387903</v>
      </c>
      <c r="Q7" s="27">
        <v>4</v>
      </c>
      <c r="R7" s="30" t="str">
        <f>N16</f>
        <v>BNGA</v>
      </c>
      <c r="S7" s="31">
        <f>O16</f>
        <v>1.2106607563214606</v>
      </c>
      <c r="T7" s="31">
        <f>O17</f>
        <v>1.2225343311731456</v>
      </c>
      <c r="U7" s="31">
        <f>O18</f>
        <v>1.2461813888793984</v>
      </c>
      <c r="V7" s="31">
        <f>O19</f>
        <v>1.2061406845916434</v>
      </c>
    </row>
    <row r="8" spans="1:22">
      <c r="A8" s="26" t="s">
        <v>36</v>
      </c>
      <c r="B8" s="26">
        <v>2017</v>
      </c>
      <c r="C8" s="26">
        <v>1.2500613931148949</v>
      </c>
      <c r="D8" s="26">
        <v>85.141156448321198</v>
      </c>
      <c r="E8" s="26">
        <v>2.5788567528158231</v>
      </c>
      <c r="F8" s="26">
        <v>1.2046815889365257</v>
      </c>
      <c r="G8" s="26">
        <v>1</v>
      </c>
      <c r="H8" s="39">
        <v>0.88500000000000001</v>
      </c>
      <c r="I8" s="26">
        <v>34.65766854149831</v>
      </c>
      <c r="N8" s="26" t="s">
        <v>36</v>
      </c>
      <c r="O8" s="28">
        <v>1.2046815889365257</v>
      </c>
      <c r="Q8" s="27">
        <v>5</v>
      </c>
      <c r="R8" s="30" t="str">
        <f>N20</f>
        <v>BMRI</v>
      </c>
      <c r="S8" s="31">
        <f>O20</f>
        <v>1.2447606054220808</v>
      </c>
      <c r="T8" s="31">
        <f>O21</f>
        <v>1.2650575436987277</v>
      </c>
      <c r="U8" s="31">
        <f>O22</f>
        <v>1.294565060379254</v>
      </c>
      <c r="V8" s="31">
        <f>O23</f>
        <v>1.2506501826941829</v>
      </c>
    </row>
    <row r="9" spans="1:22">
      <c r="B9" s="26">
        <v>2018</v>
      </c>
      <c r="C9" s="26">
        <v>1.2052360892460794</v>
      </c>
      <c r="D9" s="26">
        <v>85.713965995415165</v>
      </c>
      <c r="E9" s="26">
        <v>2.4996937847767633</v>
      </c>
      <c r="F9" s="26">
        <v>1.2220293929842982</v>
      </c>
      <c r="G9" s="26">
        <v>1</v>
      </c>
      <c r="H9" s="39">
        <v>0.88500000000000001</v>
      </c>
      <c r="I9" s="26">
        <v>34.798751879282719</v>
      </c>
      <c r="O9" s="28">
        <v>1.2220293929842982</v>
      </c>
      <c r="Q9" s="27">
        <v>6</v>
      </c>
      <c r="R9" s="30" t="str">
        <f>N24</f>
        <v>BNII</v>
      </c>
      <c r="S9" s="31">
        <f>O24</f>
        <v>1.1952645423817634</v>
      </c>
      <c r="T9" s="31">
        <f>O25</f>
        <v>1.2224409998232211</v>
      </c>
      <c r="U9" s="31">
        <f>O26</f>
        <v>1.2526359127759545</v>
      </c>
      <c r="V9" s="31">
        <f>O27</f>
        <v>1.2223108889694936</v>
      </c>
    </row>
    <row r="10" spans="1:22">
      <c r="B10" s="26">
        <v>2019</v>
      </c>
      <c r="C10" s="26">
        <v>1.2181870232763115</v>
      </c>
      <c r="D10" s="26">
        <v>83.511437274674066</v>
      </c>
      <c r="E10" s="26">
        <v>2.429053133700581</v>
      </c>
      <c r="F10" s="26">
        <v>1.2779516669596254</v>
      </c>
      <c r="G10" s="26">
        <v>1</v>
      </c>
      <c r="H10" s="39">
        <v>0.88500000000000001</v>
      </c>
      <c r="I10" s="26">
        <v>34.88714815059177</v>
      </c>
      <c r="O10" s="28">
        <v>1.2779516669596254</v>
      </c>
      <c r="Q10" s="27">
        <v>7</v>
      </c>
      <c r="R10" s="30" t="str">
        <f>N28</f>
        <v>NISP</v>
      </c>
      <c r="S10" s="31">
        <f>O28</f>
        <v>1.2043994525512249</v>
      </c>
      <c r="T10" s="31">
        <f>O29</f>
        <v>1.2397468540584697</v>
      </c>
      <c r="U10" s="31">
        <f>O30</f>
        <v>1.2450538720577784</v>
      </c>
      <c r="V10" s="31">
        <f>O31</f>
        <v>1.1509605414214383</v>
      </c>
    </row>
    <row r="11" spans="1:22">
      <c r="B11" s="26">
        <v>2020</v>
      </c>
      <c r="C11" s="26">
        <v>1.1858002485887349</v>
      </c>
      <c r="D11" s="26">
        <v>84.557637430383622</v>
      </c>
      <c r="E11" s="26">
        <v>1.2343124669942471</v>
      </c>
      <c r="F11" s="26">
        <v>1.2311998006651745</v>
      </c>
      <c r="G11" s="26">
        <v>1</v>
      </c>
      <c r="H11" s="39">
        <v>0.88500000000000001</v>
      </c>
      <c r="I11" s="26">
        <v>34.952080450033428</v>
      </c>
      <c r="O11" s="28">
        <v>1.2311998006651745</v>
      </c>
      <c r="Q11" s="27">
        <v>8</v>
      </c>
      <c r="R11" s="30" t="str">
        <f>N32</f>
        <v>BNLI</v>
      </c>
      <c r="S11" s="31">
        <f>O32</f>
        <v>1.1336733723044339</v>
      </c>
      <c r="T11" s="31">
        <f>O33</f>
        <v>1.1360473645017648</v>
      </c>
      <c r="U11" s="31">
        <f>O34</f>
        <v>1.1641373193515192</v>
      </c>
      <c r="V11" s="31">
        <f>O35</f>
        <v>1.2427080526486685</v>
      </c>
    </row>
    <row r="12" spans="1:22">
      <c r="A12" s="26" t="s">
        <v>37</v>
      </c>
      <c r="B12" s="26">
        <v>2017</v>
      </c>
      <c r="C12" s="26">
        <v>1.0014481495737535</v>
      </c>
      <c r="D12" s="26">
        <v>85.679886073002962</v>
      </c>
      <c r="E12" s="26">
        <v>1.1583275906358284</v>
      </c>
      <c r="F12" s="26">
        <v>1.2821524173312702</v>
      </c>
      <c r="G12" s="26">
        <v>0.93300000000000005</v>
      </c>
      <c r="H12" s="26">
        <v>0.85699999999999998</v>
      </c>
      <c r="I12" s="26">
        <v>33.196940035298688</v>
      </c>
      <c r="N12" s="26" t="s">
        <v>37</v>
      </c>
      <c r="O12" s="28">
        <v>1.2821524173312702</v>
      </c>
      <c r="R12" s="32" t="s">
        <v>46</v>
      </c>
      <c r="S12" s="33">
        <f>AVERAGE(S4:S11)</f>
        <v>1.2124463735171203</v>
      </c>
      <c r="T12" s="33">
        <f t="shared" ref="T12:V12" si="0">AVERAGE(T4:T11)</f>
        <v>1.2236361790032733</v>
      </c>
      <c r="U12" s="33">
        <f t="shared" si="0"/>
        <v>1.2445782211037797</v>
      </c>
      <c r="V12" s="33">
        <f t="shared" si="0"/>
        <v>1.2096415946456354</v>
      </c>
    </row>
    <row r="13" spans="1:22">
      <c r="B13" s="26">
        <v>2018</v>
      </c>
      <c r="C13" s="26">
        <v>0.94859100423365783</v>
      </c>
      <c r="D13" s="26">
        <v>86.081220875625419</v>
      </c>
      <c r="E13" s="26">
        <v>0.91631571432452918</v>
      </c>
      <c r="F13" s="26">
        <v>1.2623702709905247</v>
      </c>
      <c r="G13" s="26">
        <v>0.93300000000000005</v>
      </c>
      <c r="H13" s="26">
        <v>0.85699999999999998</v>
      </c>
      <c r="I13" s="26">
        <v>33.356030673450434</v>
      </c>
      <c r="O13" s="28">
        <v>1.2623702709905247</v>
      </c>
      <c r="R13" s="32" t="s">
        <v>47</v>
      </c>
      <c r="S13" s="33">
        <f>STDEV(S4:S11)</f>
        <v>4.2535297369625184E-2</v>
      </c>
      <c r="T13" s="33">
        <f t="shared" ref="T13:V13" si="1">STDEV(T4:T11)</f>
        <v>3.9956090609322363E-2</v>
      </c>
      <c r="U13" s="33">
        <f t="shared" si="1"/>
        <v>3.8574821274373616E-2</v>
      </c>
      <c r="V13" s="33">
        <f t="shared" si="1"/>
        <v>3.481996694058196E-2</v>
      </c>
    </row>
    <row r="14" spans="1:22">
      <c r="B14" s="26">
        <v>2019</v>
      </c>
      <c r="C14" s="26">
        <v>0.93625457630225173</v>
      </c>
      <c r="D14" s="26">
        <v>86.424537618299198</v>
      </c>
      <c r="E14" s="26">
        <v>6.7119484582093436E-2</v>
      </c>
      <c r="F14" s="26">
        <v>1.247535979871117</v>
      </c>
      <c r="G14" s="26">
        <v>0.93300000000000005</v>
      </c>
      <c r="H14" s="26">
        <v>0.88500000000000001</v>
      </c>
      <c r="I14" s="26">
        <v>33.373308752920799</v>
      </c>
      <c r="O14" s="28">
        <v>1.247535979871117</v>
      </c>
      <c r="R14" s="32" t="s">
        <v>48</v>
      </c>
      <c r="S14" s="33">
        <f>MAX(S4:S11)</f>
        <v>1.2821524173312702</v>
      </c>
      <c r="T14" s="33">
        <f t="shared" ref="T14:V14" si="2">MAX(T4:T11)</f>
        <v>1.2650575436987277</v>
      </c>
      <c r="U14" s="33">
        <f t="shared" si="2"/>
        <v>1.294565060379254</v>
      </c>
      <c r="V14" s="33">
        <f t="shared" si="2"/>
        <v>1.2506501826941829</v>
      </c>
    </row>
    <row r="15" spans="1:22">
      <c r="B15" s="26">
        <v>2020</v>
      </c>
      <c r="C15" s="26">
        <v>0.9402989696756946</v>
      </c>
      <c r="D15" s="26">
        <v>88.97249805421194</v>
      </c>
      <c r="E15" s="26">
        <v>0.44361038485909432</v>
      </c>
      <c r="F15" s="26">
        <v>1.1697383222356921</v>
      </c>
      <c r="G15" s="26">
        <v>0.93300000000000005</v>
      </c>
      <c r="H15" s="26">
        <v>0.88500000000000001</v>
      </c>
      <c r="I15" s="26">
        <v>33.520476209625826</v>
      </c>
      <c r="O15" s="28">
        <v>1.1697383222356921</v>
      </c>
      <c r="R15" s="32" t="s">
        <v>49</v>
      </c>
      <c r="S15" s="33">
        <f>MIN(S4:S11)</f>
        <v>1.1336733723044339</v>
      </c>
      <c r="T15" s="33">
        <f t="shared" ref="T15:V15" si="3">MIN(T4:T11)</f>
        <v>1.1360473645017648</v>
      </c>
      <c r="U15" s="33">
        <f t="shared" si="3"/>
        <v>1.1641373193515192</v>
      </c>
      <c r="V15" s="33">
        <f t="shared" si="3"/>
        <v>1.1509605414214383</v>
      </c>
    </row>
    <row r="16" spans="1:22">
      <c r="A16" s="26" t="s">
        <v>38</v>
      </c>
      <c r="B16" s="26">
        <v>2017</v>
      </c>
      <c r="C16" s="26">
        <v>0.98864714627990424</v>
      </c>
      <c r="D16" s="26">
        <v>86.124581117746203</v>
      </c>
      <c r="E16" s="26">
        <v>1.118166397236076</v>
      </c>
      <c r="F16" s="26">
        <v>1.2106607563214606</v>
      </c>
      <c r="G16" s="26">
        <v>0.93300000000000005</v>
      </c>
      <c r="H16" s="26">
        <v>0.88500000000000001</v>
      </c>
      <c r="I16" s="26">
        <v>33.215665055403839</v>
      </c>
      <c r="N16" s="26" t="s">
        <v>38</v>
      </c>
      <c r="O16" s="28">
        <v>1.2106607563214606</v>
      </c>
    </row>
    <row r="17" spans="1:15">
      <c r="B17" s="26">
        <v>2018</v>
      </c>
      <c r="C17" s="26">
        <v>0.93783242517569565</v>
      </c>
      <c r="D17" s="26">
        <v>85.163671657619972</v>
      </c>
      <c r="E17" s="26">
        <v>1.3053483941378874</v>
      </c>
      <c r="F17" s="26">
        <v>1.2225343311731456</v>
      </c>
      <c r="G17" s="26">
        <v>0.93300000000000005</v>
      </c>
      <c r="H17" s="26">
        <v>0.88500000000000001</v>
      </c>
      <c r="I17" s="26">
        <v>33.217451079739256</v>
      </c>
      <c r="O17" s="28">
        <v>1.2225343311731456</v>
      </c>
    </row>
    <row r="18" spans="1:15">
      <c r="B18" s="26">
        <v>2019</v>
      </c>
      <c r="C18" s="26">
        <v>0.93062135102743981</v>
      </c>
      <c r="D18" s="26">
        <v>84.226107257607126</v>
      </c>
      <c r="E18" s="26">
        <v>1.3272750411108281</v>
      </c>
      <c r="F18" s="26">
        <v>1.2461813888793984</v>
      </c>
      <c r="G18" s="26">
        <v>0.93300000000000005</v>
      </c>
      <c r="H18" s="26">
        <v>0.88500000000000001</v>
      </c>
      <c r="I18" s="26">
        <v>33.245852978129257</v>
      </c>
      <c r="O18" s="28">
        <v>1.2461813888793984</v>
      </c>
    </row>
    <row r="19" spans="1:15">
      <c r="B19" s="26">
        <v>2020</v>
      </c>
      <c r="C19" s="26">
        <v>0.94288141140918658</v>
      </c>
      <c r="D19" s="26">
        <v>85.38744065735186</v>
      </c>
      <c r="E19" s="26">
        <v>0.71589242972802314</v>
      </c>
      <c r="F19" s="26">
        <v>1.2061406845916434</v>
      </c>
      <c r="G19" s="26">
        <v>0.93300000000000005</v>
      </c>
      <c r="H19" s="26">
        <v>0.88500000000000001</v>
      </c>
      <c r="I19" s="26">
        <v>33.269175071170388</v>
      </c>
      <c r="O19" s="28">
        <v>1.2061406845916434</v>
      </c>
    </row>
    <row r="20" spans="1:15">
      <c r="A20" s="26" t="s">
        <v>39</v>
      </c>
      <c r="B20" s="26">
        <v>2017</v>
      </c>
      <c r="C20" s="26">
        <v>1.1215072467425642</v>
      </c>
      <c r="D20" s="26">
        <v>78.95671274443346</v>
      </c>
      <c r="E20" s="26">
        <v>1.9065551570621337</v>
      </c>
      <c r="F20" s="26">
        <v>1.2447606054220808</v>
      </c>
      <c r="G20" s="26">
        <v>1</v>
      </c>
      <c r="H20" s="26">
        <v>0.91400000000000003</v>
      </c>
      <c r="I20" s="26">
        <v>34.656293481427952</v>
      </c>
      <c r="N20" s="26" t="s">
        <v>39</v>
      </c>
      <c r="O20" s="28">
        <v>1.2447606054220808</v>
      </c>
    </row>
    <row r="21" spans="1:15">
      <c r="B21" s="26">
        <v>2018</v>
      </c>
      <c r="C21" s="26">
        <v>1.0697588077245221</v>
      </c>
      <c r="D21" s="26">
        <v>78.349050477927477</v>
      </c>
      <c r="E21" s="26">
        <v>2.1502925325742872</v>
      </c>
      <c r="F21" s="26">
        <v>1.2650575436987277</v>
      </c>
      <c r="G21" s="26">
        <v>1</v>
      </c>
      <c r="H21" s="26">
        <v>0.94199999999999995</v>
      </c>
      <c r="I21" s="26">
        <v>34.722972937819051</v>
      </c>
      <c r="O21" s="28">
        <v>1.2650575436987277</v>
      </c>
    </row>
    <row r="22" spans="1:15">
      <c r="B22" s="26">
        <v>2019</v>
      </c>
      <c r="C22" s="26">
        <v>1.0498161154846297</v>
      </c>
      <c r="D22" s="26">
        <v>77.811676980691175</v>
      </c>
      <c r="E22" s="26">
        <v>2.1585944329592999</v>
      </c>
      <c r="F22" s="26">
        <v>1.294565060379254</v>
      </c>
      <c r="G22" s="26">
        <v>1</v>
      </c>
      <c r="H22" s="26">
        <v>0.94199999999999995</v>
      </c>
      <c r="I22" s="26">
        <v>34.815078714134238</v>
      </c>
      <c r="O22" s="28">
        <v>1.294565060379254</v>
      </c>
    </row>
    <row r="23" spans="1:15">
      <c r="B23" s="26">
        <v>2020</v>
      </c>
      <c r="C23" s="26">
        <v>1.011963630524463</v>
      </c>
      <c r="D23" s="26">
        <v>80.545726692199509</v>
      </c>
      <c r="E23" s="26">
        <v>1.2345342673478799</v>
      </c>
      <c r="F23" s="26">
        <v>1.2506501826941829</v>
      </c>
      <c r="G23" s="26">
        <v>1</v>
      </c>
      <c r="H23" s="26">
        <v>0.94199999999999995</v>
      </c>
      <c r="I23" s="26">
        <v>34.895985335048067</v>
      </c>
      <c r="O23" s="28">
        <v>1.2506501826941829</v>
      </c>
    </row>
    <row r="24" spans="1:15">
      <c r="A24" s="26" t="s">
        <v>44</v>
      </c>
      <c r="B24" s="26">
        <v>2017</v>
      </c>
      <c r="C24" s="26">
        <v>0.98331996642261021</v>
      </c>
      <c r="D24" s="26">
        <v>88.008876542637751</v>
      </c>
      <c r="E24" s="26">
        <v>1.0740591657111256</v>
      </c>
      <c r="F24" s="26">
        <v>1.1952645423817634</v>
      </c>
      <c r="G24" s="39">
        <v>0.93300000000000005</v>
      </c>
      <c r="H24" s="26">
        <v>0.88500000000000001</v>
      </c>
      <c r="I24" s="26">
        <v>32.785776903867699</v>
      </c>
      <c r="N24" s="26" t="s">
        <v>44</v>
      </c>
      <c r="O24" s="28">
        <v>1.1952645423817634</v>
      </c>
    </row>
    <row r="25" spans="1:15">
      <c r="B25" s="26">
        <v>2018</v>
      </c>
      <c r="C25" s="26">
        <v>0.94710635109093999</v>
      </c>
      <c r="D25" s="26">
        <v>85.867015670980749</v>
      </c>
      <c r="E25" s="26">
        <v>1.2742683385404634</v>
      </c>
      <c r="F25" s="26">
        <v>1.2224409998232211</v>
      </c>
      <c r="G25" s="39">
        <v>0.93300000000000005</v>
      </c>
      <c r="H25" s="26">
        <v>0.88500000000000001</v>
      </c>
      <c r="I25" s="26">
        <v>32.810176823205218</v>
      </c>
      <c r="O25" s="28">
        <v>1.2224409998232211</v>
      </c>
    </row>
    <row r="26" spans="1:15">
      <c r="B26" s="26">
        <v>2019</v>
      </c>
      <c r="C26" s="26">
        <v>0.93503429259568227</v>
      </c>
      <c r="D26" s="26">
        <v>84.217843999890462</v>
      </c>
      <c r="E26" s="26">
        <v>1.1380102876205702</v>
      </c>
      <c r="F26" s="26">
        <v>1.2526359127759545</v>
      </c>
      <c r="G26" s="39">
        <v>0.93300000000000005</v>
      </c>
      <c r="H26" s="26">
        <v>0.88500000000000001</v>
      </c>
      <c r="I26" s="26">
        <v>32.761409829126052</v>
      </c>
      <c r="O26" s="28">
        <v>1.2526359127759545</v>
      </c>
    </row>
    <row r="27" spans="1:15">
      <c r="B27" s="26">
        <v>2020</v>
      </c>
      <c r="C27" s="26">
        <v>0.98275533053088382</v>
      </c>
      <c r="D27" s="26">
        <v>84.284183917449226</v>
      </c>
      <c r="E27" s="26">
        <v>0.74146131320105158</v>
      </c>
      <c r="F27" s="26">
        <v>1.2223108889694936</v>
      </c>
      <c r="G27" s="39">
        <v>0.93300000000000005</v>
      </c>
      <c r="H27" s="26">
        <v>0.88500000000000001</v>
      </c>
      <c r="I27" s="26">
        <v>32.785609049007022</v>
      </c>
      <c r="O27" s="28">
        <v>1.2223108889694936</v>
      </c>
    </row>
    <row r="28" spans="1:15">
      <c r="A28" s="26" t="s">
        <v>40</v>
      </c>
      <c r="B28" s="26">
        <v>2017</v>
      </c>
      <c r="C28" s="26">
        <v>0.99829837610107153</v>
      </c>
      <c r="D28" s="26">
        <v>85.833521862222739</v>
      </c>
      <c r="E28" s="26">
        <v>1.4149496068440248</v>
      </c>
      <c r="F28" s="26">
        <v>1.2043994525512249</v>
      </c>
      <c r="G28" s="26">
        <v>0.93300000000000005</v>
      </c>
      <c r="H28" s="26">
        <v>0.82799999999999996</v>
      </c>
      <c r="I28" s="26">
        <v>32.66650482836301</v>
      </c>
      <c r="N28" s="26" t="s">
        <v>40</v>
      </c>
      <c r="O28" s="28">
        <v>1.2043994525512249</v>
      </c>
    </row>
    <row r="29" spans="1:15">
      <c r="B29" s="26">
        <v>2018</v>
      </c>
      <c r="C29" s="26">
        <v>0.97228975172553578</v>
      </c>
      <c r="D29" s="26">
        <v>85.927038409671866</v>
      </c>
      <c r="E29" s="26">
        <v>1.5197718733736516</v>
      </c>
      <c r="F29" s="26">
        <v>1.2397468540584697</v>
      </c>
      <c r="G29" s="26">
        <v>0.93300000000000005</v>
      </c>
      <c r="H29" s="26">
        <v>0.82799999999999996</v>
      </c>
      <c r="I29" s="26">
        <v>32.78767637643336</v>
      </c>
      <c r="O29" s="28">
        <v>1.2397468540584697</v>
      </c>
    </row>
    <row r="30" spans="1:15">
      <c r="B30" s="26">
        <v>2019</v>
      </c>
      <c r="C30" s="26">
        <v>0.95420195313942124</v>
      </c>
      <c r="D30" s="26">
        <v>84.690795049335861</v>
      </c>
      <c r="E30" s="26">
        <v>1.6265242693687323</v>
      </c>
      <c r="F30" s="26">
        <v>1.2450538720577784</v>
      </c>
      <c r="G30" s="26">
        <v>0.93300000000000005</v>
      </c>
      <c r="H30" s="26">
        <v>0.82799999999999996</v>
      </c>
      <c r="I30" s="26">
        <v>32.827897979076937</v>
      </c>
      <c r="K30" s="26">
        <f>6/7</f>
        <v>0.8571428571428571</v>
      </c>
      <c r="O30" s="28">
        <v>1.2450538720577784</v>
      </c>
    </row>
    <row r="31" spans="1:15">
      <c r="B31" s="26">
        <v>2020</v>
      </c>
      <c r="C31" s="26">
        <v>0.94661016977952195</v>
      </c>
      <c r="D31" s="26">
        <v>85.540610342748224</v>
      </c>
      <c r="E31" s="26">
        <v>1.0187588585787883</v>
      </c>
      <c r="F31" s="26">
        <v>1.1509605414214383</v>
      </c>
      <c r="G31" s="26">
        <v>0.93300000000000005</v>
      </c>
      <c r="H31" s="26">
        <v>0.82799999999999996</v>
      </c>
      <c r="I31" s="26">
        <v>32.960338963446368</v>
      </c>
      <c r="O31" s="28">
        <v>1.1509605414214383</v>
      </c>
    </row>
    <row r="32" spans="1:15">
      <c r="A32" s="26" t="s">
        <v>41</v>
      </c>
      <c r="B32" s="26">
        <v>2017</v>
      </c>
      <c r="C32" s="26">
        <v>0.97314047206967214</v>
      </c>
      <c r="D32" s="26">
        <v>85.497890929429076</v>
      </c>
      <c r="E32" s="26">
        <v>0.50457845656903</v>
      </c>
      <c r="F32" s="26">
        <v>1.1336733723044339</v>
      </c>
      <c r="G32" s="26">
        <v>0.99299999999999999</v>
      </c>
      <c r="H32" s="26">
        <v>0.82799999999999996</v>
      </c>
      <c r="I32" s="26">
        <v>32.630449648192702</v>
      </c>
      <c r="N32" s="26" t="s">
        <v>41</v>
      </c>
      <c r="O32" s="28">
        <v>1.1336733723044339</v>
      </c>
    </row>
    <row r="33" spans="2:15">
      <c r="B33" s="26">
        <v>2018</v>
      </c>
      <c r="C33" s="26">
        <v>0.96686936529203393</v>
      </c>
      <c r="D33" s="26">
        <v>85.315249437472119</v>
      </c>
      <c r="E33" s="26">
        <v>0.58946635221031174</v>
      </c>
      <c r="F33" s="26">
        <v>1.1360473645017648</v>
      </c>
      <c r="G33" s="26">
        <v>0.99299999999999999</v>
      </c>
      <c r="H33" s="26">
        <v>0.82799999999999996</v>
      </c>
      <c r="I33" s="26">
        <v>32.66075856982868</v>
      </c>
      <c r="O33" s="28">
        <v>1.1360473645017648</v>
      </c>
    </row>
    <row r="34" spans="2:15">
      <c r="B34" s="26">
        <v>2019</v>
      </c>
      <c r="C34" s="26">
        <v>1.0708369458693723</v>
      </c>
      <c r="D34" s="26">
        <v>85.11169801407371</v>
      </c>
      <c r="E34" s="26">
        <v>0.92933310603666464</v>
      </c>
      <c r="F34" s="26">
        <v>1.1641373193515192</v>
      </c>
      <c r="G34" s="26">
        <v>0.99299999999999999</v>
      </c>
      <c r="H34" s="39">
        <v>0.88500000000000001</v>
      </c>
      <c r="I34" s="26">
        <v>32.715224411182326</v>
      </c>
      <c r="O34" s="28">
        <v>1.1641373193515192</v>
      </c>
    </row>
    <row r="35" spans="2:15">
      <c r="B35" s="26">
        <v>2020</v>
      </c>
      <c r="C35" s="26">
        <v>1.2679603193892004</v>
      </c>
      <c r="D35" s="26">
        <v>82.262607955084448</v>
      </c>
      <c r="E35" s="26">
        <v>0.36494272174906683</v>
      </c>
      <c r="F35" s="26">
        <v>1.2427080526486685</v>
      </c>
      <c r="G35" s="39">
        <v>1</v>
      </c>
      <c r="H35" s="39">
        <v>0.88500000000000001</v>
      </c>
      <c r="I35" s="26">
        <v>32.917903840428387</v>
      </c>
      <c r="O35" s="28">
        <v>1.2427080526486685</v>
      </c>
    </row>
    <row r="37" spans="2:15">
      <c r="G37" s="26">
        <f>CORREL(G4:G35,C4:C35)</f>
        <v>0.66657265905706664</v>
      </c>
      <c r="H37" s="26">
        <f>CORREL(H4:H35,C4:C35)</f>
        <v>0.61344632903685237</v>
      </c>
    </row>
    <row r="39" spans="2:15">
      <c r="H39" s="26">
        <f>CORREL(G4:G35,H4:H35)</f>
        <v>0.53038125036616279</v>
      </c>
    </row>
  </sheetData>
  <mergeCells count="2">
    <mergeCell ref="S2:V2"/>
    <mergeCell ref="R2:R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BCA</vt:lpstr>
      <vt:lpstr>BRI</vt:lpstr>
      <vt:lpstr>BTN</vt:lpstr>
      <vt:lpstr>CIMB NIAGA</vt:lpstr>
      <vt:lpstr>MANDIRI</vt:lpstr>
      <vt:lpstr>MAYBANK</vt:lpstr>
      <vt:lpstr>OCBC NISP</vt:lpstr>
      <vt:lpstr>PERMATA</vt:lpstr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 Oktawijaya</dc:creator>
  <cp:lastModifiedBy>S!n@9@</cp:lastModifiedBy>
  <dcterms:created xsi:type="dcterms:W3CDTF">2022-01-03T12:03:28Z</dcterms:created>
  <dcterms:modified xsi:type="dcterms:W3CDTF">2022-05-26T06:50:49Z</dcterms:modified>
</cp:coreProperties>
</file>